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wmf" ContentType="image/x-w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autoCompressPictures="0"/>
  <bookViews>
    <workbookView xWindow="60" yWindow="0" windowWidth="28740" windowHeight="15180"/>
  </bookViews>
  <sheets>
    <sheet name="Lorraine 2015" sheetId="1" r:id="rId1"/>
    <sheet name="Grand Est 2015" sheetId="2" r:id="rId2"/>
    <sheet name="Lorraine 2015 (&lt;=18 ans)" sheetId="4" r:id="rId3"/>
    <sheet name="Grand Est 2015 (&lt;=18 ans)" sheetId="5" r:id="rId4"/>
    <sheet name="à compléter" sheetId="6" state="hidden" r:id="rId5"/>
    <sheet name="Matrice classement" sheetId="7" state="hidden" r:id="rId6"/>
    <sheet name="Liste Pilotes" sheetId="8" state="hidden" r:id="rId7"/>
    <sheet name="Lorraine simpl 2015" sheetId="9" r:id="rId8"/>
    <sheet name="Grand-Est simpl 2015" sheetId="10" r:id="rId9"/>
    <sheet name="Lorraine simpl (&lt;=18 ans)" sheetId="11" r:id="rId10"/>
    <sheet name="Grand-Est simpl (&lt;=18 ans)" sheetId="12" r:id="rId11"/>
  </sheets>
  <definedNames>
    <definedName name="_xlnm._FilterDatabase" localSheetId="1" hidden="1">'Grand Est 2015'!$B$5:$AL$146</definedName>
    <definedName name="_xlnm._FilterDatabase" localSheetId="3" hidden="1">'Grand Est 2015 (&lt;=18 ans)'!$B$5:$AI$41</definedName>
    <definedName name="_xlnm._FilterDatabase" localSheetId="6" hidden="1">'Liste Pilotes'!$B$3:$J$190</definedName>
    <definedName name="_xlnm._FilterDatabase" localSheetId="0" hidden="1">'Lorraine 2015'!$B$5:$AI$111</definedName>
    <definedName name="_xlnm._FilterDatabase" localSheetId="2" hidden="1">'Lorraine 2015 (&lt;=18 ans)'!$B$5:$AI$38</definedName>
    <definedName name="_xlnm.Print_Titles" localSheetId="1">'Grand Est 2015'!$1:$3</definedName>
    <definedName name="_xlnm.Print_Titles" localSheetId="0">'Lorraine 2015'!$1:$3</definedName>
    <definedName name="_xlnm.Print_Area" localSheetId="0">'Lorraine 2015'!$A$1:$AM$138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41" i="5" l="1"/>
  <c r="AB40" i="5"/>
  <c r="AB39" i="5"/>
  <c r="AB38" i="5"/>
  <c r="AB34" i="5"/>
  <c r="AB33" i="5"/>
  <c r="AB31" i="5"/>
  <c r="AB32" i="5"/>
  <c r="AB30" i="5"/>
  <c r="AB29" i="5"/>
  <c r="AB25" i="5"/>
  <c r="AB24" i="5"/>
  <c r="AB23" i="5"/>
  <c r="AB19" i="5"/>
  <c r="AB18" i="5"/>
  <c r="AB14" i="5"/>
  <c r="AB10" i="5"/>
  <c r="AB38" i="4"/>
  <c r="AB37" i="4"/>
  <c r="AB36" i="4"/>
  <c r="AB32" i="4"/>
  <c r="AB31" i="4"/>
  <c r="AB30" i="4"/>
  <c r="AB29" i="4"/>
  <c r="AB28" i="4"/>
  <c r="AB27" i="4"/>
  <c r="AB23" i="4"/>
  <c r="AB22" i="4"/>
  <c r="AB18" i="4"/>
  <c r="AB14" i="4"/>
  <c r="AB10" i="4"/>
  <c r="AB146" i="2"/>
  <c r="AB145" i="2"/>
  <c r="AB144" i="2"/>
  <c r="AB143" i="2"/>
  <c r="AB141" i="2"/>
  <c r="AB142" i="2"/>
  <c r="AB137" i="2"/>
  <c r="AB140" i="2"/>
  <c r="AB139" i="2"/>
  <c r="AB138" i="2"/>
  <c r="AB136" i="2"/>
  <c r="AB135" i="2"/>
  <c r="AB134" i="2"/>
  <c r="AB133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5" i="2"/>
  <c r="AB116" i="2"/>
  <c r="AB114" i="2"/>
  <c r="AB111" i="2"/>
  <c r="AB112" i="2"/>
  <c r="AB113" i="2"/>
  <c r="AB110" i="2"/>
  <c r="AB109" i="2"/>
  <c r="AB108" i="2"/>
  <c r="AB106" i="2"/>
  <c r="AB107" i="2"/>
  <c r="AB104" i="2"/>
  <c r="AB105" i="2"/>
  <c r="AB81" i="2"/>
  <c r="Y81" i="2"/>
  <c r="V81" i="2"/>
  <c r="S81" i="2"/>
  <c r="P81" i="2"/>
  <c r="M81" i="2"/>
  <c r="C81" i="2"/>
  <c r="D81" i="2"/>
  <c r="AB98" i="2"/>
  <c r="Y98" i="2"/>
  <c r="V98" i="2"/>
  <c r="S98" i="2"/>
  <c r="P98" i="2"/>
  <c r="M98" i="2"/>
  <c r="C98" i="2"/>
  <c r="D98" i="2"/>
  <c r="AB100" i="2"/>
  <c r="AB99" i="2"/>
  <c r="AB97" i="2"/>
  <c r="AB96" i="2"/>
  <c r="AB95" i="2"/>
  <c r="AB94" i="2"/>
  <c r="AB93" i="2"/>
  <c r="AB91" i="2"/>
  <c r="AB90" i="2"/>
  <c r="AB92" i="2"/>
  <c r="AB89" i="2"/>
  <c r="AB85" i="2"/>
  <c r="AB88" i="2"/>
  <c r="AB87" i="2"/>
  <c r="AB86" i="2"/>
  <c r="AB84" i="2"/>
  <c r="AB83" i="2"/>
  <c r="AB82" i="2"/>
  <c r="AB80" i="2"/>
  <c r="AB79" i="2"/>
  <c r="AB78" i="2"/>
  <c r="AB77" i="2"/>
  <c r="AB76" i="2"/>
  <c r="AB74" i="2"/>
  <c r="AB75" i="2"/>
  <c r="AB71" i="2"/>
  <c r="AB73" i="2"/>
  <c r="AB72" i="2"/>
  <c r="AB70" i="2"/>
  <c r="AB69" i="2"/>
  <c r="AB67" i="2"/>
  <c r="AB66" i="2"/>
  <c r="AB68" i="2"/>
  <c r="AB65" i="2"/>
  <c r="AB39" i="2"/>
  <c r="Y39" i="2"/>
  <c r="V39" i="2"/>
  <c r="S39" i="2"/>
  <c r="P39" i="2"/>
  <c r="M39" i="2"/>
  <c r="C39" i="2"/>
  <c r="D39" i="2"/>
  <c r="AB56" i="2"/>
  <c r="AB61" i="2"/>
  <c r="AB60" i="2"/>
  <c r="AB57" i="2"/>
  <c r="AB59" i="2"/>
  <c r="AB55" i="2"/>
  <c r="AB58" i="2"/>
  <c r="AB52" i="2"/>
  <c r="AB54" i="2"/>
  <c r="AB53" i="2"/>
  <c r="AB51" i="2"/>
  <c r="AB50" i="2"/>
  <c r="AB46" i="2"/>
  <c r="AB49" i="2"/>
  <c r="AB48" i="2"/>
  <c r="AB47" i="2"/>
  <c r="AB45" i="2"/>
  <c r="AB44" i="2"/>
  <c r="AB43" i="2"/>
  <c r="AB38" i="2"/>
  <c r="AB37" i="2"/>
  <c r="AB36" i="2"/>
  <c r="AB30" i="2"/>
  <c r="AB35" i="2"/>
  <c r="AB33" i="2"/>
  <c r="AB31" i="2"/>
  <c r="AB32" i="2"/>
  <c r="AB34" i="2"/>
  <c r="AB29" i="2"/>
  <c r="AB27" i="2"/>
  <c r="AB26" i="2"/>
  <c r="AB28" i="2"/>
  <c r="AB24" i="2"/>
  <c r="AB25" i="2"/>
  <c r="AB23" i="2"/>
  <c r="AB22" i="2"/>
  <c r="AB14" i="2"/>
  <c r="AB18" i="2"/>
  <c r="AB17" i="2"/>
  <c r="AB16" i="2"/>
  <c r="AB15" i="2"/>
  <c r="AB13" i="2"/>
  <c r="AB12" i="2"/>
  <c r="AB11" i="2"/>
  <c r="AB6" i="2"/>
  <c r="AB66" i="1"/>
  <c r="Y66" i="1"/>
  <c r="V66" i="1"/>
  <c r="S66" i="1"/>
  <c r="P66" i="1"/>
  <c r="M66" i="1"/>
  <c r="C66" i="1"/>
  <c r="D66" i="1"/>
  <c r="AB29" i="1"/>
  <c r="Y29" i="1"/>
  <c r="V29" i="1"/>
  <c r="S29" i="1"/>
  <c r="P29" i="1"/>
  <c r="M29" i="1"/>
  <c r="C29" i="1"/>
  <c r="D29" i="1"/>
  <c r="AB111" i="1"/>
  <c r="AB110" i="1"/>
  <c r="AB108" i="1"/>
  <c r="AB109" i="1"/>
  <c r="AB104" i="1"/>
  <c r="AB107" i="1"/>
  <c r="AB106" i="1"/>
  <c r="AB105" i="1"/>
  <c r="AB103" i="1"/>
  <c r="AB102" i="1"/>
  <c r="AB101" i="1"/>
  <c r="AB97" i="1"/>
  <c r="AB96" i="1"/>
  <c r="AB95" i="1"/>
  <c r="AB94" i="1"/>
  <c r="AB93" i="1"/>
  <c r="AB90" i="1"/>
  <c r="AB92" i="1"/>
  <c r="AB91" i="1"/>
  <c r="AB89" i="1"/>
  <c r="AB87" i="1"/>
  <c r="AB88" i="1"/>
  <c r="AB86" i="1"/>
  <c r="AB84" i="1"/>
  <c r="AB85" i="1"/>
  <c r="AB83" i="1"/>
  <c r="AB81" i="1"/>
  <c r="AB82" i="1"/>
  <c r="AB80" i="1"/>
  <c r="AB78" i="1"/>
  <c r="AB79" i="1"/>
  <c r="AB72" i="1"/>
  <c r="AB74" i="1"/>
  <c r="AB71" i="1"/>
  <c r="AB69" i="1"/>
  <c r="AB62" i="1"/>
  <c r="AB64" i="1"/>
  <c r="AB63" i="1"/>
  <c r="AB60" i="1"/>
  <c r="AB61" i="1"/>
  <c r="AB58" i="1"/>
  <c r="AB59" i="1"/>
  <c r="AB55" i="1"/>
  <c r="AB56" i="1"/>
  <c r="AB57" i="1"/>
  <c r="AB54" i="1"/>
  <c r="AB50" i="1"/>
  <c r="AB48" i="1"/>
  <c r="AB49" i="1"/>
  <c r="AB44" i="1"/>
  <c r="AB46" i="1"/>
  <c r="AB45" i="1"/>
  <c r="AB43" i="1"/>
  <c r="AB42" i="1"/>
  <c r="AB38" i="1"/>
  <c r="AB41" i="1"/>
  <c r="AB39" i="1"/>
  <c r="AB40" i="1"/>
  <c r="AB37" i="1"/>
  <c r="AB36" i="1"/>
  <c r="AB35" i="1"/>
  <c r="AB30" i="1"/>
  <c r="AB31" i="1"/>
  <c r="AB28" i="1"/>
  <c r="AB26" i="1"/>
  <c r="AB25" i="1"/>
  <c r="AB24" i="1"/>
  <c r="AB27" i="1"/>
  <c r="AB22" i="1"/>
  <c r="AB23" i="1"/>
  <c r="AB21" i="1"/>
  <c r="AB20" i="1"/>
  <c r="AB13" i="1"/>
  <c r="AB16" i="1"/>
  <c r="AB15" i="1"/>
  <c r="AB14" i="1"/>
  <c r="AB12" i="1"/>
  <c r="AB11" i="1"/>
  <c r="AB6" i="1"/>
  <c r="C18" i="4"/>
  <c r="D18" i="4"/>
  <c r="M123" i="2"/>
  <c r="P123" i="2"/>
  <c r="S123" i="2"/>
  <c r="V123" i="2"/>
  <c r="Y123" i="2"/>
  <c r="C123" i="2"/>
  <c r="D123" i="2"/>
  <c r="M95" i="2"/>
  <c r="P95" i="2"/>
  <c r="S95" i="2"/>
  <c r="V95" i="2"/>
  <c r="Y95" i="2"/>
  <c r="C95" i="2"/>
  <c r="D95" i="2"/>
  <c r="M27" i="2"/>
  <c r="P27" i="2"/>
  <c r="S27" i="2"/>
  <c r="V27" i="2"/>
  <c r="Y27" i="2"/>
  <c r="C27" i="2"/>
  <c r="D27" i="2"/>
  <c r="M33" i="2"/>
  <c r="P33" i="2"/>
  <c r="S33" i="2"/>
  <c r="V33" i="2"/>
  <c r="Y33" i="2"/>
  <c r="C33" i="2"/>
  <c r="D33" i="2"/>
  <c r="M35" i="2"/>
  <c r="P35" i="2"/>
  <c r="S35" i="2"/>
  <c r="V35" i="2"/>
  <c r="Y35" i="2"/>
  <c r="C35" i="2"/>
  <c r="D35" i="2"/>
  <c r="M81" i="1"/>
  <c r="P81" i="1"/>
  <c r="S81" i="1"/>
  <c r="V81" i="1"/>
  <c r="Y81" i="1"/>
  <c r="C81" i="1"/>
  <c r="D81" i="1"/>
  <c r="M69" i="1"/>
  <c r="P69" i="1"/>
  <c r="S69" i="1"/>
  <c r="V69" i="1"/>
  <c r="Y69" i="1"/>
  <c r="C69" i="1"/>
  <c r="D69" i="1"/>
  <c r="M54" i="1"/>
  <c r="P54" i="1"/>
  <c r="S54" i="1"/>
  <c r="V54" i="1"/>
  <c r="Y54" i="1"/>
  <c r="C54" i="1"/>
  <c r="D54" i="1"/>
  <c r="M38" i="1"/>
  <c r="P38" i="1"/>
  <c r="S38" i="1"/>
  <c r="V38" i="1"/>
  <c r="Y38" i="1"/>
  <c r="C38" i="1"/>
  <c r="D38" i="1"/>
  <c r="M11" i="1"/>
  <c r="P11" i="1"/>
  <c r="S11" i="1"/>
  <c r="V11" i="1"/>
  <c r="Y11" i="1"/>
  <c r="C11" i="1"/>
  <c r="D11" i="1"/>
  <c r="E57" i="5"/>
  <c r="Y25" i="5"/>
  <c r="V25" i="5"/>
  <c r="S25" i="5"/>
  <c r="P25" i="5"/>
  <c r="M25" i="5"/>
  <c r="Y10" i="5"/>
  <c r="Y41" i="5"/>
  <c r="Y40" i="5"/>
  <c r="Y39" i="5"/>
  <c r="Y38" i="5"/>
  <c r="Y34" i="5"/>
  <c r="Y33" i="5"/>
  <c r="Y32" i="5"/>
  <c r="Y31" i="5"/>
  <c r="Y30" i="5"/>
  <c r="Y29" i="5"/>
  <c r="Y24" i="5"/>
  <c r="Y23" i="5"/>
  <c r="Y19" i="5"/>
  <c r="Y18" i="5"/>
  <c r="Y14" i="5"/>
  <c r="E54" i="4"/>
  <c r="E57" i="4"/>
  <c r="E53" i="4"/>
  <c r="E56" i="4"/>
  <c r="E55" i="4"/>
  <c r="J55" i="4"/>
  <c r="E58" i="4"/>
  <c r="J58" i="4"/>
  <c r="M22" i="4"/>
  <c r="P22" i="4"/>
  <c r="S22" i="4"/>
  <c r="V22" i="4"/>
  <c r="Y22" i="4"/>
  <c r="M23" i="4"/>
  <c r="P23" i="4"/>
  <c r="S23" i="4"/>
  <c r="V23" i="4"/>
  <c r="Y23" i="4"/>
  <c r="M27" i="4"/>
  <c r="P27" i="4"/>
  <c r="S27" i="4"/>
  <c r="V27" i="4"/>
  <c r="Y27" i="4"/>
  <c r="C27" i="4"/>
  <c r="D27" i="4"/>
  <c r="M28" i="4"/>
  <c r="P28" i="4"/>
  <c r="S28" i="4"/>
  <c r="V28" i="4"/>
  <c r="Y28" i="4"/>
  <c r="C28" i="4"/>
  <c r="D28" i="4"/>
  <c r="M29" i="4"/>
  <c r="P29" i="4"/>
  <c r="S29" i="4"/>
  <c r="V29" i="4"/>
  <c r="Y29" i="4"/>
  <c r="M30" i="4"/>
  <c r="P30" i="4"/>
  <c r="S30" i="4"/>
  <c r="V30" i="4"/>
  <c r="Y30" i="4"/>
  <c r="C30" i="4"/>
  <c r="D30" i="4"/>
  <c r="M31" i="4"/>
  <c r="P31" i="4"/>
  <c r="S31" i="4"/>
  <c r="V31" i="4"/>
  <c r="Y31" i="4"/>
  <c r="M32" i="4"/>
  <c r="P32" i="4"/>
  <c r="S32" i="4"/>
  <c r="V32" i="4"/>
  <c r="Y32" i="4"/>
  <c r="M36" i="4"/>
  <c r="C36" i="4"/>
  <c r="D36" i="4"/>
  <c r="P36" i="4"/>
  <c r="S36" i="4"/>
  <c r="V36" i="4"/>
  <c r="Y36" i="4"/>
  <c r="M37" i="4"/>
  <c r="P37" i="4"/>
  <c r="S37" i="4"/>
  <c r="V37" i="4"/>
  <c r="Y37" i="4"/>
  <c r="M38" i="4"/>
  <c r="C38" i="4"/>
  <c r="D38" i="4"/>
  <c r="P38" i="4"/>
  <c r="S38" i="4"/>
  <c r="V38" i="4"/>
  <c r="Y38" i="4"/>
  <c r="F57" i="4"/>
  <c r="N57" i="4"/>
  <c r="Y18" i="4"/>
  <c r="Y14" i="4"/>
  <c r="Y10" i="4"/>
  <c r="F191" i="2"/>
  <c r="N191" i="2"/>
  <c r="E191" i="2"/>
  <c r="J191" i="2"/>
  <c r="V146" i="2"/>
  <c r="Y144" i="2"/>
  <c r="V144" i="2"/>
  <c r="S144" i="2"/>
  <c r="P144" i="2"/>
  <c r="M144" i="2"/>
  <c r="Y124" i="2"/>
  <c r="V124" i="2"/>
  <c r="S124" i="2"/>
  <c r="P124" i="2"/>
  <c r="M124" i="2"/>
  <c r="C124" i="2"/>
  <c r="D124" i="2"/>
  <c r="P128" i="2"/>
  <c r="Y127" i="2"/>
  <c r="V127" i="2"/>
  <c r="S127" i="2"/>
  <c r="P127" i="2"/>
  <c r="M127" i="2"/>
  <c r="Y119" i="2"/>
  <c r="V119" i="2"/>
  <c r="S119" i="2"/>
  <c r="P119" i="2"/>
  <c r="M119" i="2"/>
  <c r="Y94" i="2"/>
  <c r="Y93" i="2"/>
  <c r="Y92" i="2"/>
  <c r="Y88" i="2"/>
  <c r="Y87" i="2"/>
  <c r="Y86" i="2"/>
  <c r="Y83" i="2"/>
  <c r="M83" i="2"/>
  <c r="P83" i="2"/>
  <c r="S83" i="2"/>
  <c r="V83" i="2"/>
  <c r="C83" i="2"/>
  <c r="D83" i="2"/>
  <c r="Y84" i="2"/>
  <c r="Y80" i="2"/>
  <c r="Y97" i="2"/>
  <c r="V97" i="2"/>
  <c r="S97" i="2"/>
  <c r="P97" i="2"/>
  <c r="M97" i="2"/>
  <c r="C97" i="2"/>
  <c r="D97" i="2"/>
  <c r="Y82" i="2"/>
  <c r="V82" i="2"/>
  <c r="S82" i="2"/>
  <c r="P82" i="2"/>
  <c r="M82" i="2"/>
  <c r="Y89" i="2"/>
  <c r="V89" i="2"/>
  <c r="M89" i="2"/>
  <c r="P89" i="2"/>
  <c r="S89" i="2"/>
  <c r="C89" i="2"/>
  <c r="D89" i="2"/>
  <c r="Y96" i="2"/>
  <c r="V96" i="2"/>
  <c r="S96" i="2"/>
  <c r="P96" i="2"/>
  <c r="M96" i="2"/>
  <c r="C96" i="2"/>
  <c r="D96" i="2"/>
  <c r="V99" i="2"/>
  <c r="V94" i="2"/>
  <c r="S94" i="2"/>
  <c r="P94" i="2"/>
  <c r="M94" i="2"/>
  <c r="C94" i="2"/>
  <c r="D94" i="2"/>
  <c r="Y57" i="2"/>
  <c r="Y59" i="2"/>
  <c r="Y55" i="2"/>
  <c r="V60" i="2"/>
  <c r="S60" i="2"/>
  <c r="M60" i="2"/>
  <c r="P60" i="2"/>
  <c r="Y60" i="2"/>
  <c r="C60" i="2"/>
  <c r="D60" i="2"/>
  <c r="V57" i="2"/>
  <c r="S57" i="2"/>
  <c r="P57" i="2"/>
  <c r="M57" i="2"/>
  <c r="Y32" i="2"/>
  <c r="Y30" i="2"/>
  <c r="Y29" i="2"/>
  <c r="Y28" i="2"/>
  <c r="Y26" i="2"/>
  <c r="Y24" i="2"/>
  <c r="Y37" i="2"/>
  <c r="V37" i="2"/>
  <c r="S37" i="2"/>
  <c r="P37" i="2"/>
  <c r="M37" i="2"/>
  <c r="C37" i="2"/>
  <c r="D37" i="2"/>
  <c r="Y36" i="2"/>
  <c r="V36" i="2"/>
  <c r="S36" i="2"/>
  <c r="P36" i="2"/>
  <c r="M36" i="2"/>
  <c r="C36" i="2"/>
  <c r="D36" i="2"/>
  <c r="V38" i="2"/>
  <c r="S38" i="2"/>
  <c r="P38" i="2"/>
  <c r="Y145" i="2"/>
  <c r="Y146" i="2"/>
  <c r="Y143" i="2"/>
  <c r="Y141" i="2"/>
  <c r="Y142" i="2"/>
  <c r="Y137" i="2"/>
  <c r="Y139" i="2"/>
  <c r="Y136" i="2"/>
  <c r="Y138" i="2"/>
  <c r="Y140" i="2"/>
  <c r="Y135" i="2"/>
  <c r="Y134" i="2"/>
  <c r="Y133" i="2"/>
  <c r="Y129" i="2"/>
  <c r="Y128" i="2"/>
  <c r="Y125" i="2"/>
  <c r="Y126" i="2"/>
  <c r="Y121" i="2"/>
  <c r="Y120" i="2"/>
  <c r="Y122" i="2"/>
  <c r="Y117" i="2"/>
  <c r="Y118" i="2"/>
  <c r="Y114" i="2"/>
  <c r="Y116" i="2"/>
  <c r="Y113" i="2"/>
  <c r="Y115" i="2"/>
  <c r="Y111" i="2"/>
  <c r="Y112" i="2"/>
  <c r="Y110" i="2"/>
  <c r="Y109" i="2"/>
  <c r="Y108" i="2"/>
  <c r="Y104" i="2"/>
  <c r="Y105" i="2"/>
  <c r="Y106" i="2"/>
  <c r="Y107" i="2"/>
  <c r="Y100" i="2"/>
  <c r="Y99" i="2"/>
  <c r="Y90" i="2"/>
  <c r="Y91" i="2"/>
  <c r="Y85" i="2"/>
  <c r="Y79" i="2"/>
  <c r="Y78" i="2"/>
  <c r="Y76" i="2"/>
  <c r="Y77" i="2"/>
  <c r="Y74" i="2"/>
  <c r="Y75" i="2"/>
  <c r="Y71" i="2"/>
  <c r="Y72" i="2"/>
  <c r="Y70" i="2"/>
  <c r="Y73" i="2"/>
  <c r="Y67" i="2"/>
  <c r="Y68" i="2"/>
  <c r="Y66" i="2"/>
  <c r="Y69" i="2"/>
  <c r="Y65" i="2"/>
  <c r="Y61" i="2"/>
  <c r="Y58" i="2"/>
  <c r="Y53" i="2"/>
  <c r="Y52" i="2"/>
  <c r="Y56" i="2"/>
  <c r="Y54" i="2"/>
  <c r="Y50" i="2"/>
  <c r="Y51" i="2"/>
  <c r="Y47" i="2"/>
  <c r="Y46" i="2"/>
  <c r="Y48" i="2"/>
  <c r="Y49" i="2"/>
  <c r="Y45" i="2"/>
  <c r="Y44" i="2"/>
  <c r="Y43" i="2"/>
  <c r="Y34" i="2"/>
  <c r="Y38" i="2"/>
  <c r="Y31" i="2"/>
  <c r="Y25" i="2"/>
  <c r="Y23" i="2"/>
  <c r="Y22" i="2"/>
  <c r="Y17" i="2"/>
  <c r="Y18" i="2"/>
  <c r="Y15" i="2"/>
  <c r="Y14" i="2"/>
  <c r="Y13" i="2"/>
  <c r="Y16" i="2"/>
  <c r="Y12" i="2"/>
  <c r="Y11" i="2"/>
  <c r="Y6" i="2"/>
  <c r="X113" i="1"/>
  <c r="Y96" i="1"/>
  <c r="Y95" i="1"/>
  <c r="Y94" i="1"/>
  <c r="Y93" i="1"/>
  <c r="Y91" i="1"/>
  <c r="Y89" i="1"/>
  <c r="Y92" i="1"/>
  <c r="V92" i="1"/>
  <c r="S92" i="1"/>
  <c r="P92" i="1"/>
  <c r="M92" i="1"/>
  <c r="C92" i="1"/>
  <c r="D92" i="1"/>
  <c r="V96" i="1"/>
  <c r="S96" i="1"/>
  <c r="P96" i="1"/>
  <c r="M96" i="1"/>
  <c r="Y71" i="1"/>
  <c r="V71" i="1"/>
  <c r="S71" i="1"/>
  <c r="P71" i="1"/>
  <c r="M71" i="1"/>
  <c r="C71" i="1"/>
  <c r="D71" i="1"/>
  <c r="Y50" i="1"/>
  <c r="Y48" i="1"/>
  <c r="Y49" i="1"/>
  <c r="Y46" i="1"/>
  <c r="Y31" i="1"/>
  <c r="Y26" i="1"/>
  <c r="Y27" i="1"/>
  <c r="Y24" i="1"/>
  <c r="Y22" i="1"/>
  <c r="V31" i="1"/>
  <c r="S31" i="1"/>
  <c r="P31" i="1"/>
  <c r="M31" i="1"/>
  <c r="C31" i="1"/>
  <c r="D31" i="1"/>
  <c r="Y111" i="1"/>
  <c r="Y110" i="1"/>
  <c r="Y108" i="1"/>
  <c r="Y109" i="1"/>
  <c r="Y104" i="1"/>
  <c r="Y106" i="1"/>
  <c r="Y105" i="1"/>
  <c r="Y107" i="1"/>
  <c r="Y103" i="1"/>
  <c r="Y102" i="1"/>
  <c r="Y101" i="1"/>
  <c r="Y97" i="1"/>
  <c r="Y90" i="1"/>
  <c r="Y86" i="1"/>
  <c r="Y88" i="1"/>
  <c r="Y87" i="1"/>
  <c r="Y84" i="1"/>
  <c r="Y85" i="1"/>
  <c r="Y83" i="1"/>
  <c r="Y82" i="1"/>
  <c r="Y78" i="1"/>
  <c r="Y80" i="1"/>
  <c r="Y79" i="1"/>
  <c r="Y74" i="1"/>
  <c r="Y72" i="1"/>
  <c r="Y62" i="1"/>
  <c r="Y63" i="1"/>
  <c r="Y64" i="1"/>
  <c r="Y60" i="1"/>
  <c r="Y61" i="1"/>
  <c r="Y58" i="1"/>
  <c r="Y59" i="1"/>
  <c r="Y55" i="1"/>
  <c r="Y57" i="1"/>
  <c r="Y56" i="1"/>
  <c r="Y45" i="1"/>
  <c r="Y44" i="1"/>
  <c r="Y42" i="1"/>
  <c r="Y43" i="1"/>
  <c r="Y40" i="1"/>
  <c r="Y39" i="1"/>
  <c r="Y41" i="1"/>
  <c r="Y37" i="1"/>
  <c r="Y36" i="1"/>
  <c r="Y35" i="1"/>
  <c r="Y28" i="1"/>
  <c r="Y30" i="1"/>
  <c r="Y25" i="1"/>
  <c r="Y23" i="1"/>
  <c r="Y21" i="1"/>
  <c r="Y20" i="1"/>
  <c r="V20" i="1"/>
  <c r="V21" i="1"/>
  <c r="V22" i="1"/>
  <c r="V23" i="1"/>
  <c r="V24" i="1"/>
  <c r="M24" i="1"/>
  <c r="P24" i="1"/>
  <c r="S24" i="1"/>
  <c r="C24" i="1"/>
  <c r="D24" i="1"/>
  <c r="V27" i="1"/>
  <c r="Y16" i="1"/>
  <c r="Y14" i="1"/>
  <c r="Y13" i="1"/>
  <c r="Y12" i="1"/>
  <c r="Y15" i="1"/>
  <c r="Y6" i="1"/>
  <c r="E178" i="2"/>
  <c r="J178" i="2"/>
  <c r="E172" i="2"/>
  <c r="J172" i="2"/>
  <c r="V33" i="5"/>
  <c r="V41" i="5"/>
  <c r="V40" i="5"/>
  <c r="V39" i="5"/>
  <c r="V38" i="5"/>
  <c r="V34" i="5"/>
  <c r="V32" i="5"/>
  <c r="V31" i="5"/>
  <c r="V30" i="5"/>
  <c r="V29" i="5"/>
  <c r="V24" i="5"/>
  <c r="V23" i="5"/>
  <c r="V19" i="5"/>
  <c r="V18" i="5"/>
  <c r="V14" i="5"/>
  <c r="V10" i="5"/>
  <c r="V18" i="4"/>
  <c r="V14" i="4"/>
  <c r="V10" i="4"/>
  <c r="U148" i="2"/>
  <c r="B148" i="2"/>
  <c r="U149" i="2"/>
  <c r="S146" i="2"/>
  <c r="P146" i="2"/>
  <c r="M146" i="2"/>
  <c r="C146" i="2"/>
  <c r="D146" i="2"/>
  <c r="P125" i="2"/>
  <c r="V128" i="2"/>
  <c r="S128" i="2"/>
  <c r="M128" i="2"/>
  <c r="V90" i="2"/>
  <c r="V93" i="2"/>
  <c r="V91" i="2"/>
  <c r="V88" i="2"/>
  <c r="V87" i="2"/>
  <c r="V84" i="2"/>
  <c r="V72" i="2"/>
  <c r="V73" i="2"/>
  <c r="V122" i="2"/>
  <c r="S99" i="2"/>
  <c r="P99" i="2"/>
  <c r="M99" i="2"/>
  <c r="V77" i="2"/>
  <c r="P61" i="2"/>
  <c r="V59" i="2"/>
  <c r="S59" i="2"/>
  <c r="P59" i="2"/>
  <c r="M59" i="2"/>
  <c r="V56" i="2"/>
  <c r="V136" i="2"/>
  <c r="V145" i="2"/>
  <c r="V139" i="2"/>
  <c r="V137" i="2"/>
  <c r="V143" i="2"/>
  <c r="V141" i="2"/>
  <c r="V142" i="2"/>
  <c r="V138" i="2"/>
  <c r="V140" i="2"/>
  <c r="V135" i="2"/>
  <c r="V134" i="2"/>
  <c r="V133" i="2"/>
  <c r="V129" i="2"/>
  <c r="V125" i="2"/>
  <c r="V121" i="2"/>
  <c r="V126" i="2"/>
  <c r="V120" i="2"/>
  <c r="V117" i="2"/>
  <c r="V118" i="2"/>
  <c r="V115" i="2"/>
  <c r="V114" i="2"/>
  <c r="V116" i="2"/>
  <c r="V113" i="2"/>
  <c r="V111" i="2"/>
  <c r="V112" i="2"/>
  <c r="V109" i="2"/>
  <c r="V110" i="2"/>
  <c r="V104" i="2"/>
  <c r="V107" i="2"/>
  <c r="V108" i="2"/>
  <c r="V106" i="2"/>
  <c r="V105" i="2"/>
  <c r="V100" i="2"/>
  <c r="V85" i="2"/>
  <c r="V92" i="2"/>
  <c r="V86" i="2"/>
  <c r="V80" i="2"/>
  <c r="V78" i="2"/>
  <c r="V79" i="2"/>
  <c r="V71" i="2"/>
  <c r="V76" i="2"/>
  <c r="V74" i="2"/>
  <c r="V75" i="2"/>
  <c r="V70" i="2"/>
  <c r="V67" i="2"/>
  <c r="V68" i="2"/>
  <c r="V66" i="2"/>
  <c r="V69" i="2"/>
  <c r="V65" i="2"/>
  <c r="V61" i="2"/>
  <c r="V54" i="2"/>
  <c r="V53" i="2"/>
  <c r="V55" i="2"/>
  <c r="V58" i="2"/>
  <c r="V52" i="2"/>
  <c r="V47" i="2"/>
  <c r="V50" i="2"/>
  <c r="V51" i="2"/>
  <c r="V44" i="2"/>
  <c r="V46" i="2"/>
  <c r="V48" i="2"/>
  <c r="V49" i="2"/>
  <c r="V45" i="2"/>
  <c r="V43" i="2"/>
  <c r="V31" i="2"/>
  <c r="V34" i="2"/>
  <c r="V32" i="2"/>
  <c r="V29" i="2"/>
  <c r="V26" i="2"/>
  <c r="V30" i="2"/>
  <c r="V28" i="2"/>
  <c r="V25" i="2"/>
  <c r="V24" i="2"/>
  <c r="V22" i="2"/>
  <c r="V23" i="2"/>
  <c r="V13" i="2"/>
  <c r="V17" i="2"/>
  <c r="V14" i="2"/>
  <c r="V18" i="2"/>
  <c r="V15" i="2"/>
  <c r="V16" i="2"/>
  <c r="V12" i="2"/>
  <c r="V11" i="2"/>
  <c r="V6" i="2"/>
  <c r="B97" i="1"/>
  <c r="B113" i="1"/>
  <c r="AD113" i="1"/>
  <c r="AD114" i="1"/>
  <c r="V108" i="1"/>
  <c r="V110" i="1"/>
  <c r="S110" i="1"/>
  <c r="P110" i="1"/>
  <c r="M110" i="1"/>
  <c r="V104" i="1"/>
  <c r="S104" i="1"/>
  <c r="P104" i="1"/>
  <c r="M104" i="1"/>
  <c r="V68" i="1"/>
  <c r="S68" i="1"/>
  <c r="P68" i="1"/>
  <c r="M68" i="1"/>
  <c r="C68" i="1"/>
  <c r="D68" i="1"/>
  <c r="V93" i="1"/>
  <c r="V72" i="1"/>
  <c r="S72" i="1"/>
  <c r="P72" i="1"/>
  <c r="M72" i="1"/>
  <c r="V73" i="1"/>
  <c r="S73" i="1"/>
  <c r="P73" i="1"/>
  <c r="M73" i="1"/>
  <c r="C73" i="1"/>
  <c r="D73" i="1"/>
  <c r="V47" i="1"/>
  <c r="V111" i="1"/>
  <c r="V106" i="1"/>
  <c r="V109" i="1"/>
  <c r="V105" i="1"/>
  <c r="V107" i="1"/>
  <c r="V103" i="1"/>
  <c r="V102" i="1"/>
  <c r="V101" i="1"/>
  <c r="V97" i="1"/>
  <c r="V90" i="1"/>
  <c r="V94" i="1"/>
  <c r="V95" i="1"/>
  <c r="V89" i="1"/>
  <c r="V91" i="1"/>
  <c r="V87" i="1"/>
  <c r="V86" i="1"/>
  <c r="V88" i="1"/>
  <c r="V84" i="1"/>
  <c r="V85" i="1"/>
  <c r="V82" i="1"/>
  <c r="V83" i="1"/>
  <c r="V78" i="1"/>
  <c r="V80" i="1"/>
  <c r="V79" i="1"/>
  <c r="V74" i="1"/>
  <c r="V70" i="1"/>
  <c r="V62" i="1"/>
  <c r="V67" i="1"/>
  <c r="V65" i="1"/>
  <c r="V63" i="1"/>
  <c r="V64" i="1"/>
  <c r="V60" i="1"/>
  <c r="V61" i="1"/>
  <c r="V58" i="1"/>
  <c r="V59" i="1"/>
  <c r="V55" i="1"/>
  <c r="V57" i="1"/>
  <c r="V56" i="1"/>
  <c r="V48" i="1"/>
  <c r="V50" i="1"/>
  <c r="V46" i="1"/>
  <c r="V45" i="1"/>
  <c r="V49" i="1"/>
  <c r="V44" i="1"/>
  <c r="V40" i="1"/>
  <c r="V42" i="1"/>
  <c r="V43" i="1"/>
  <c r="V36" i="1"/>
  <c r="V39" i="1"/>
  <c r="V41" i="1"/>
  <c r="V37" i="1"/>
  <c r="V35" i="1"/>
  <c r="V28" i="1"/>
  <c r="V26" i="1"/>
  <c r="V25" i="1"/>
  <c r="V30" i="1"/>
  <c r="V12" i="1"/>
  <c r="V16" i="1"/>
  <c r="V13" i="1"/>
  <c r="M13" i="1"/>
  <c r="P13" i="1"/>
  <c r="S13" i="1"/>
  <c r="C13" i="1"/>
  <c r="D13" i="1"/>
  <c r="V15" i="1"/>
  <c r="V14" i="1"/>
  <c r="V6" i="1"/>
  <c r="E163" i="2"/>
  <c r="J163" i="2"/>
  <c r="E165" i="2"/>
  <c r="J165" i="2"/>
  <c r="E164" i="2"/>
  <c r="J164" i="2"/>
  <c r="E167" i="2"/>
  <c r="J167" i="2"/>
  <c r="E166" i="2"/>
  <c r="J166" i="2"/>
  <c r="E169" i="2"/>
  <c r="J169" i="2"/>
  <c r="E168" i="2"/>
  <c r="J168" i="2"/>
  <c r="E170" i="2"/>
  <c r="J170" i="2"/>
  <c r="E171" i="2"/>
  <c r="J171" i="2"/>
  <c r="E173" i="2"/>
  <c r="J173" i="2"/>
  <c r="E174" i="2"/>
  <c r="J174" i="2"/>
  <c r="E177" i="2"/>
  <c r="J177" i="2"/>
  <c r="E180" i="2"/>
  <c r="J180" i="2"/>
  <c r="E175" i="2"/>
  <c r="J175" i="2"/>
  <c r="E176" i="2"/>
  <c r="J176" i="2"/>
  <c r="E181" i="2"/>
  <c r="J181" i="2"/>
  <c r="E182" i="2"/>
  <c r="J182" i="2"/>
  <c r="E183" i="2"/>
  <c r="J183" i="2"/>
  <c r="E184" i="2"/>
  <c r="J184" i="2"/>
  <c r="E185" i="2"/>
  <c r="J185" i="2"/>
  <c r="E186" i="2"/>
  <c r="J186" i="2"/>
  <c r="E187" i="2"/>
  <c r="J187" i="2"/>
  <c r="E188" i="2"/>
  <c r="J188" i="2"/>
  <c r="E189" i="2"/>
  <c r="J189" i="2"/>
  <c r="E190" i="2"/>
  <c r="J190" i="2"/>
  <c r="E179" i="2"/>
  <c r="J179" i="2"/>
  <c r="E192" i="2"/>
  <c r="J192" i="2"/>
  <c r="E193" i="2"/>
  <c r="J193" i="2"/>
  <c r="E194" i="2"/>
  <c r="J194" i="2"/>
  <c r="E195" i="2"/>
  <c r="J195" i="2"/>
  <c r="E196" i="2"/>
  <c r="J196" i="2"/>
  <c r="E197" i="2"/>
  <c r="J197" i="2"/>
  <c r="E198" i="2"/>
  <c r="J198" i="2"/>
  <c r="E199" i="2"/>
  <c r="J199" i="2"/>
  <c r="E200" i="2"/>
  <c r="J200" i="2"/>
  <c r="E162" i="2"/>
  <c r="J162" i="2"/>
  <c r="R113" i="1"/>
  <c r="R148" i="2"/>
  <c r="U113" i="1"/>
  <c r="O113" i="1"/>
  <c r="L113" i="1"/>
  <c r="L114" i="1"/>
  <c r="E58" i="5"/>
  <c r="E60" i="5"/>
  <c r="J60" i="5"/>
  <c r="E61" i="5"/>
  <c r="E59" i="5"/>
  <c r="J59" i="5"/>
  <c r="E62" i="5"/>
  <c r="J62" i="5"/>
  <c r="E63" i="5"/>
  <c r="J63" i="5"/>
  <c r="E64" i="5"/>
  <c r="J64" i="5"/>
  <c r="E65" i="5"/>
  <c r="J65" i="5"/>
  <c r="E66" i="5"/>
  <c r="J66" i="5"/>
  <c r="E67" i="5"/>
  <c r="J67" i="5"/>
  <c r="F63" i="5"/>
  <c r="F64" i="5"/>
  <c r="F65" i="5"/>
  <c r="F66" i="5"/>
  <c r="N66" i="5"/>
  <c r="F67" i="5"/>
  <c r="N67" i="5"/>
  <c r="S41" i="5"/>
  <c r="S40" i="5"/>
  <c r="S39" i="5"/>
  <c r="S38" i="5"/>
  <c r="S34" i="5"/>
  <c r="S32" i="5"/>
  <c r="S33" i="5"/>
  <c r="S31" i="5"/>
  <c r="S29" i="5"/>
  <c r="S30" i="5"/>
  <c r="S24" i="5"/>
  <c r="S23" i="5"/>
  <c r="M23" i="5"/>
  <c r="P23" i="5"/>
  <c r="S19" i="5"/>
  <c r="S18" i="5"/>
  <c r="S14" i="5"/>
  <c r="M14" i="5"/>
  <c r="P14" i="5"/>
  <c r="S10" i="5"/>
  <c r="S6" i="5"/>
  <c r="S18" i="4"/>
  <c r="S14" i="4"/>
  <c r="S10" i="4"/>
  <c r="S6" i="4"/>
  <c r="B151" i="2"/>
  <c r="S139" i="2"/>
  <c r="P139" i="2"/>
  <c r="M139" i="2"/>
  <c r="C139" i="2"/>
  <c r="D139" i="2"/>
  <c r="S91" i="2"/>
  <c r="P91" i="2"/>
  <c r="M91" i="2"/>
  <c r="S88" i="2"/>
  <c r="P88" i="2"/>
  <c r="M88" i="2"/>
  <c r="S26" i="2"/>
  <c r="P26" i="2"/>
  <c r="M26" i="2"/>
  <c r="C26" i="2"/>
  <c r="D26" i="2"/>
  <c r="S13" i="2"/>
  <c r="P13" i="2"/>
  <c r="M13" i="2"/>
  <c r="C13" i="2"/>
  <c r="D13" i="2"/>
  <c r="S137" i="2"/>
  <c r="S138" i="2"/>
  <c r="S142" i="2"/>
  <c r="S136" i="2"/>
  <c r="S145" i="2"/>
  <c r="S135" i="2"/>
  <c r="S140" i="2"/>
  <c r="S134" i="2"/>
  <c r="S143" i="2"/>
  <c r="S141" i="2"/>
  <c r="S133" i="2"/>
  <c r="S129" i="2"/>
  <c r="S125" i="2"/>
  <c r="S121" i="2"/>
  <c r="S126" i="2"/>
  <c r="S120" i="2"/>
  <c r="S117" i="2"/>
  <c r="S122" i="2"/>
  <c r="S114" i="2"/>
  <c r="S118" i="2"/>
  <c r="S115" i="2"/>
  <c r="S116" i="2"/>
  <c r="S111" i="2"/>
  <c r="S107" i="2"/>
  <c r="S104" i="2"/>
  <c r="S109" i="2"/>
  <c r="S112" i="2"/>
  <c r="S106" i="2"/>
  <c r="S113" i="2"/>
  <c r="S110" i="2"/>
  <c r="S108" i="2"/>
  <c r="S105" i="2"/>
  <c r="S100" i="2"/>
  <c r="S92" i="2"/>
  <c r="S85" i="2"/>
  <c r="S90" i="2"/>
  <c r="S93" i="2"/>
  <c r="S87" i="2"/>
  <c r="S86" i="2"/>
  <c r="S76" i="2"/>
  <c r="S84" i="2"/>
  <c r="S80" i="2"/>
  <c r="S79" i="2"/>
  <c r="S70" i="2"/>
  <c r="S78" i="2"/>
  <c r="S74" i="2"/>
  <c r="S77" i="2"/>
  <c r="S71" i="2"/>
  <c r="S75" i="2"/>
  <c r="S67" i="2"/>
  <c r="S72" i="2"/>
  <c r="S73" i="2"/>
  <c r="S66" i="2"/>
  <c r="S69" i="2"/>
  <c r="S68" i="2"/>
  <c r="S65" i="2"/>
  <c r="S58" i="2"/>
  <c r="S53" i="2"/>
  <c r="S52" i="2"/>
  <c r="S47" i="2"/>
  <c r="S61" i="2"/>
  <c r="S54" i="2"/>
  <c r="S55" i="2"/>
  <c r="S44" i="2"/>
  <c r="S50" i="2"/>
  <c r="S51" i="2"/>
  <c r="S45" i="2"/>
  <c r="S48" i="2"/>
  <c r="S56" i="2"/>
  <c r="S46" i="2"/>
  <c r="S49" i="2"/>
  <c r="S43" i="2"/>
  <c r="S31" i="2"/>
  <c r="S32" i="2"/>
  <c r="S29" i="2"/>
  <c r="S34" i="2"/>
  <c r="S28" i="2"/>
  <c r="S24" i="2"/>
  <c r="S25" i="2"/>
  <c r="S22" i="2"/>
  <c r="S30" i="2"/>
  <c r="S23" i="2"/>
  <c r="S14" i="2"/>
  <c r="S15" i="2"/>
  <c r="S18" i="2"/>
  <c r="S16" i="2"/>
  <c r="S12" i="2"/>
  <c r="S17" i="2"/>
  <c r="S11" i="2"/>
  <c r="S7" i="2"/>
  <c r="S6" i="2"/>
  <c r="S105" i="1"/>
  <c r="P105" i="1"/>
  <c r="M105" i="1"/>
  <c r="C105" i="1"/>
  <c r="D105" i="1"/>
  <c r="S94" i="1"/>
  <c r="P94" i="1"/>
  <c r="M94" i="1"/>
  <c r="C94" i="1"/>
  <c r="D94" i="1"/>
  <c r="S20" i="1"/>
  <c r="P20" i="1"/>
  <c r="M20" i="1"/>
  <c r="C20" i="1"/>
  <c r="D20" i="1"/>
  <c r="S16" i="1"/>
  <c r="P16" i="1"/>
  <c r="M16" i="1"/>
  <c r="S106" i="1"/>
  <c r="S109" i="1"/>
  <c r="S111" i="1"/>
  <c r="S103" i="1"/>
  <c r="S107" i="1"/>
  <c r="S102" i="1"/>
  <c r="S108" i="1"/>
  <c r="S101" i="1"/>
  <c r="S97" i="1"/>
  <c r="S90" i="1"/>
  <c r="S95" i="1"/>
  <c r="S89" i="1"/>
  <c r="S93" i="1"/>
  <c r="S86" i="1"/>
  <c r="S91" i="1"/>
  <c r="S87" i="1"/>
  <c r="M87" i="1"/>
  <c r="P87" i="1"/>
  <c r="C87" i="1"/>
  <c r="D87" i="1"/>
  <c r="S88" i="1"/>
  <c r="S84" i="1"/>
  <c r="S80" i="1"/>
  <c r="S78" i="1"/>
  <c r="S82" i="1"/>
  <c r="S85" i="1"/>
  <c r="S83" i="1"/>
  <c r="S79" i="1"/>
  <c r="S67" i="1"/>
  <c r="S62" i="1"/>
  <c r="S74" i="1"/>
  <c r="S70" i="1"/>
  <c r="S65" i="1"/>
  <c r="S63" i="1"/>
  <c r="S60" i="1"/>
  <c r="S64" i="1"/>
  <c r="S61" i="1"/>
  <c r="S58" i="1"/>
  <c r="S59" i="1"/>
  <c r="S55" i="1"/>
  <c r="S56" i="1"/>
  <c r="S57" i="1"/>
  <c r="S48" i="1"/>
  <c r="S49" i="1"/>
  <c r="S45" i="1"/>
  <c r="S44" i="1"/>
  <c r="S40" i="1"/>
  <c r="S50" i="1"/>
  <c r="S46" i="1"/>
  <c r="S36" i="1"/>
  <c r="S42" i="1"/>
  <c r="S43" i="1"/>
  <c r="S37" i="1"/>
  <c r="S39" i="1"/>
  <c r="S47" i="1"/>
  <c r="S41" i="1"/>
  <c r="S35" i="1"/>
  <c r="S28" i="1"/>
  <c r="S25" i="1"/>
  <c r="S26" i="1"/>
  <c r="S30" i="1"/>
  <c r="S27" i="1"/>
  <c r="S22" i="1"/>
  <c r="S23" i="1"/>
  <c r="S21" i="1"/>
  <c r="S14" i="1"/>
  <c r="S12" i="1"/>
  <c r="S15" i="1"/>
  <c r="S7" i="1"/>
  <c r="S6" i="1"/>
  <c r="P41" i="5"/>
  <c r="P40" i="5"/>
  <c r="P39" i="5"/>
  <c r="P38" i="5"/>
  <c r="M41" i="5"/>
  <c r="M40" i="5"/>
  <c r="M39" i="5"/>
  <c r="M38" i="5"/>
  <c r="P34" i="5"/>
  <c r="P33" i="5"/>
  <c r="M33" i="5"/>
  <c r="P32" i="5"/>
  <c r="P31" i="5"/>
  <c r="P29" i="5"/>
  <c r="P30" i="5"/>
  <c r="M34" i="5"/>
  <c r="M32" i="5"/>
  <c r="M31" i="5"/>
  <c r="M29" i="5"/>
  <c r="M30" i="5"/>
  <c r="P24" i="5"/>
  <c r="M24" i="5"/>
  <c r="B46" i="5"/>
  <c r="AJ43" i="5"/>
  <c r="AG43" i="5"/>
  <c r="AD43" i="5"/>
  <c r="AA43" i="5"/>
  <c r="X43" i="5"/>
  <c r="U43" i="5"/>
  <c r="R43" i="5"/>
  <c r="O43" i="5"/>
  <c r="L43" i="5"/>
  <c r="B30" i="5"/>
  <c r="P18" i="5"/>
  <c r="M18" i="5"/>
  <c r="C18" i="5"/>
  <c r="D18" i="5"/>
  <c r="P19" i="5"/>
  <c r="M19" i="5"/>
  <c r="P10" i="5"/>
  <c r="M10" i="5"/>
  <c r="C10" i="5"/>
  <c r="D10" i="5"/>
  <c r="P6" i="5"/>
  <c r="M6" i="5"/>
  <c r="C6" i="5"/>
  <c r="AJ40" i="4"/>
  <c r="R40" i="4"/>
  <c r="L40" i="4"/>
  <c r="L148" i="2"/>
  <c r="L149" i="2"/>
  <c r="AJ148" i="2"/>
  <c r="AJ149" i="2"/>
  <c r="AG148" i="2"/>
  <c r="AG149" i="2"/>
  <c r="AD148" i="2"/>
  <c r="AD149" i="2"/>
  <c r="AA148" i="2"/>
  <c r="AA149" i="2"/>
  <c r="X148" i="2"/>
  <c r="X149" i="2"/>
  <c r="O148" i="2"/>
  <c r="O149" i="2"/>
  <c r="AJ113" i="1"/>
  <c r="AG113" i="1"/>
  <c r="AA113" i="1"/>
  <c r="X114" i="1"/>
  <c r="F180" i="2"/>
  <c r="N180" i="2"/>
  <c r="F181" i="2"/>
  <c r="N181" i="2"/>
  <c r="F182" i="2"/>
  <c r="N182" i="2"/>
  <c r="F183" i="2"/>
  <c r="N183" i="2"/>
  <c r="F184" i="2"/>
  <c r="N184" i="2"/>
  <c r="F185" i="2"/>
  <c r="N185" i="2"/>
  <c r="F186" i="2"/>
  <c r="N186" i="2"/>
  <c r="F187" i="2"/>
  <c r="N187" i="2"/>
  <c r="F188" i="2"/>
  <c r="N188" i="2"/>
  <c r="F189" i="2"/>
  <c r="N189" i="2"/>
  <c r="F190" i="2"/>
  <c r="N190" i="2"/>
  <c r="F192" i="2"/>
  <c r="N192" i="2"/>
  <c r="F193" i="2"/>
  <c r="N193" i="2"/>
  <c r="F194" i="2"/>
  <c r="N194" i="2"/>
  <c r="F195" i="2"/>
  <c r="N195" i="2"/>
  <c r="F196" i="2"/>
  <c r="N196" i="2"/>
  <c r="F197" i="2"/>
  <c r="N197" i="2"/>
  <c r="F198" i="2"/>
  <c r="N198" i="2"/>
  <c r="F199" i="2"/>
  <c r="N199" i="2"/>
  <c r="F200" i="2"/>
  <c r="N200" i="2"/>
  <c r="F131" i="1"/>
  <c r="N131" i="1"/>
  <c r="F132" i="1"/>
  <c r="N132" i="1"/>
  <c r="F133" i="1"/>
  <c r="N133" i="1"/>
  <c r="F134" i="1"/>
  <c r="N134" i="1"/>
  <c r="F135" i="1"/>
  <c r="N135" i="1"/>
  <c r="F136" i="1"/>
  <c r="N136" i="1"/>
  <c r="B116" i="1"/>
  <c r="E131" i="1"/>
  <c r="J131" i="1"/>
  <c r="E127" i="1"/>
  <c r="J127" i="1"/>
  <c r="E128" i="1"/>
  <c r="J128" i="1"/>
  <c r="E129" i="1"/>
  <c r="J129" i="1"/>
  <c r="E130" i="1"/>
  <c r="J130" i="1"/>
  <c r="E132" i="1"/>
  <c r="J132" i="1"/>
  <c r="E133" i="1"/>
  <c r="J133" i="1"/>
  <c r="E134" i="1"/>
  <c r="J134" i="1"/>
  <c r="E135" i="1"/>
  <c r="J135" i="1"/>
  <c r="E136" i="1"/>
  <c r="J136" i="1"/>
  <c r="E126" i="1"/>
  <c r="J126" i="1"/>
  <c r="P106" i="1"/>
  <c r="P109" i="1"/>
  <c r="P111" i="1"/>
  <c r="P103" i="1"/>
  <c r="P107" i="1"/>
  <c r="P102" i="1"/>
  <c r="P108" i="1"/>
  <c r="P101" i="1"/>
  <c r="M106" i="1"/>
  <c r="M109" i="1"/>
  <c r="M111" i="1"/>
  <c r="M103" i="1"/>
  <c r="C103" i="1"/>
  <c r="D103" i="1"/>
  <c r="M107" i="1"/>
  <c r="C107" i="1"/>
  <c r="D107" i="1"/>
  <c r="M102" i="1"/>
  <c r="C102" i="1"/>
  <c r="D102" i="1"/>
  <c r="M108" i="1"/>
  <c r="C108" i="1"/>
  <c r="D108" i="1"/>
  <c r="M101" i="1"/>
  <c r="P97" i="1"/>
  <c r="P90" i="1"/>
  <c r="P95" i="1"/>
  <c r="P89" i="1"/>
  <c r="P93" i="1"/>
  <c r="P86" i="1"/>
  <c r="P91" i="1"/>
  <c r="P88" i="1"/>
  <c r="P84" i="1"/>
  <c r="P80" i="1"/>
  <c r="P78" i="1"/>
  <c r="P82" i="1"/>
  <c r="P85" i="1"/>
  <c r="P83" i="1"/>
  <c r="P79" i="1"/>
  <c r="M97" i="1"/>
  <c r="M90" i="1"/>
  <c r="M95" i="1"/>
  <c r="C95" i="1"/>
  <c r="D95" i="1"/>
  <c r="M89" i="1"/>
  <c r="C89" i="1"/>
  <c r="D89" i="1"/>
  <c r="M93" i="1"/>
  <c r="C93" i="1"/>
  <c r="D93" i="1"/>
  <c r="M86" i="1"/>
  <c r="C86" i="1"/>
  <c r="D86" i="1"/>
  <c r="M91" i="1"/>
  <c r="M88" i="1"/>
  <c r="C88" i="1"/>
  <c r="D88" i="1"/>
  <c r="M84" i="1"/>
  <c r="C84" i="1"/>
  <c r="D84" i="1"/>
  <c r="M80" i="1"/>
  <c r="M78" i="1"/>
  <c r="M82" i="1"/>
  <c r="C82" i="1"/>
  <c r="D82" i="1"/>
  <c r="M85" i="1"/>
  <c r="C85" i="1"/>
  <c r="D85" i="1"/>
  <c r="M83" i="1"/>
  <c r="C83" i="1"/>
  <c r="D83" i="1"/>
  <c r="M79" i="1"/>
  <c r="C79" i="1"/>
  <c r="D79" i="1"/>
  <c r="P67" i="1"/>
  <c r="P62" i="1"/>
  <c r="P74" i="1"/>
  <c r="P70" i="1"/>
  <c r="P65" i="1"/>
  <c r="P63" i="1"/>
  <c r="P60" i="1"/>
  <c r="P64" i="1"/>
  <c r="P61" i="1"/>
  <c r="P58" i="1"/>
  <c r="P59" i="1"/>
  <c r="P55" i="1"/>
  <c r="P56" i="1"/>
  <c r="P57" i="1"/>
  <c r="M67" i="1"/>
  <c r="M62" i="1"/>
  <c r="C62" i="1"/>
  <c r="D62" i="1"/>
  <c r="M74" i="1"/>
  <c r="M70" i="1"/>
  <c r="M65" i="1"/>
  <c r="C65" i="1"/>
  <c r="D65" i="1"/>
  <c r="M63" i="1"/>
  <c r="C63" i="1"/>
  <c r="D63" i="1"/>
  <c r="M60" i="1"/>
  <c r="C60" i="1"/>
  <c r="D60" i="1"/>
  <c r="M64" i="1"/>
  <c r="C64" i="1"/>
  <c r="D64" i="1"/>
  <c r="M61" i="1"/>
  <c r="M58" i="1"/>
  <c r="M59" i="1"/>
  <c r="M55" i="1"/>
  <c r="M56" i="1"/>
  <c r="C56" i="1"/>
  <c r="D56" i="1"/>
  <c r="M57" i="1"/>
  <c r="P48" i="1"/>
  <c r="P49" i="1"/>
  <c r="P45" i="1"/>
  <c r="P44" i="1"/>
  <c r="P40" i="1"/>
  <c r="P50" i="1"/>
  <c r="P46" i="1"/>
  <c r="P36" i="1"/>
  <c r="P42" i="1"/>
  <c r="P43" i="1"/>
  <c r="P37" i="1"/>
  <c r="P39" i="1"/>
  <c r="P47" i="1"/>
  <c r="P41" i="1"/>
  <c r="P35" i="1"/>
  <c r="M48" i="1"/>
  <c r="C48" i="1"/>
  <c r="D48" i="1"/>
  <c r="M49" i="1"/>
  <c r="M45" i="1"/>
  <c r="C45" i="1"/>
  <c r="D45" i="1"/>
  <c r="M44" i="1"/>
  <c r="C44" i="1"/>
  <c r="D44" i="1"/>
  <c r="M40" i="1"/>
  <c r="M50" i="1"/>
  <c r="M46" i="1"/>
  <c r="M36" i="1"/>
  <c r="M42" i="1"/>
  <c r="M43" i="1"/>
  <c r="M37" i="1"/>
  <c r="M39" i="1"/>
  <c r="C39" i="1"/>
  <c r="D39" i="1"/>
  <c r="M47" i="1"/>
  <c r="C47" i="1"/>
  <c r="D47" i="1"/>
  <c r="M41" i="1"/>
  <c r="M35" i="1"/>
  <c r="P28" i="1"/>
  <c r="P25" i="1"/>
  <c r="P26" i="1"/>
  <c r="P30" i="1"/>
  <c r="P27" i="1"/>
  <c r="P22" i="1"/>
  <c r="P23" i="1"/>
  <c r="P21" i="1"/>
  <c r="M28" i="1"/>
  <c r="M25" i="1"/>
  <c r="C25" i="1"/>
  <c r="D25" i="1"/>
  <c r="M26" i="1"/>
  <c r="M30" i="1"/>
  <c r="M27" i="1"/>
  <c r="M22" i="1"/>
  <c r="M23" i="1"/>
  <c r="M21" i="1"/>
  <c r="P14" i="1"/>
  <c r="P12" i="1"/>
  <c r="P15" i="1"/>
  <c r="M14" i="1"/>
  <c r="C14" i="1"/>
  <c r="D14" i="1"/>
  <c r="M12" i="1"/>
  <c r="M15" i="1"/>
  <c r="C15" i="1"/>
  <c r="D15" i="1"/>
  <c r="P7" i="1"/>
  <c r="P6" i="1"/>
  <c r="M6" i="1"/>
  <c r="C6" i="1"/>
  <c r="M7" i="1"/>
  <c r="B43" i="4"/>
  <c r="J57" i="4"/>
  <c r="AG40" i="4"/>
  <c r="AD40" i="4"/>
  <c r="AA40" i="4"/>
  <c r="X40" i="4"/>
  <c r="U40" i="4"/>
  <c r="O40" i="4"/>
  <c r="P18" i="4"/>
  <c r="M18" i="4"/>
  <c r="P14" i="4"/>
  <c r="M14" i="4"/>
  <c r="C14" i="4"/>
  <c r="D14" i="4"/>
  <c r="P10" i="4"/>
  <c r="M10" i="4"/>
  <c r="C10" i="4"/>
  <c r="D10" i="4"/>
  <c r="P6" i="4"/>
  <c r="M6" i="4"/>
  <c r="C6" i="4"/>
  <c r="B28" i="4"/>
  <c r="B29" i="4"/>
  <c r="B30" i="4"/>
  <c r="B31" i="4"/>
  <c r="P142" i="2"/>
  <c r="M142" i="2"/>
  <c r="C142" i="2"/>
  <c r="D142" i="2"/>
  <c r="P145" i="2"/>
  <c r="M145" i="2"/>
  <c r="C145" i="2"/>
  <c r="D145" i="2"/>
  <c r="P141" i="2"/>
  <c r="M141" i="2"/>
  <c r="P143" i="2"/>
  <c r="M143" i="2"/>
  <c r="P138" i="2"/>
  <c r="M138" i="2"/>
  <c r="P120" i="2"/>
  <c r="M120" i="2"/>
  <c r="C120" i="2"/>
  <c r="P108" i="2"/>
  <c r="M108" i="2"/>
  <c r="C108" i="2"/>
  <c r="D108" i="2"/>
  <c r="P118" i="2"/>
  <c r="M118" i="2"/>
  <c r="P116" i="2"/>
  <c r="M116" i="2"/>
  <c r="P104" i="2"/>
  <c r="M104" i="2"/>
  <c r="P126" i="2"/>
  <c r="M126" i="2"/>
  <c r="C126" i="2"/>
  <c r="D126" i="2"/>
  <c r="P80" i="2"/>
  <c r="M80" i="2"/>
  <c r="C80" i="2"/>
  <c r="D80" i="2"/>
  <c r="P51" i="2"/>
  <c r="M51" i="2"/>
  <c r="C51" i="2"/>
  <c r="D51" i="2"/>
  <c r="P22" i="2"/>
  <c r="M22" i="2"/>
  <c r="P14" i="2"/>
  <c r="M14" i="2"/>
  <c r="C14" i="2"/>
  <c r="D14" i="2"/>
  <c r="M137" i="2"/>
  <c r="P137" i="2"/>
  <c r="C137" i="2"/>
  <c r="D137" i="2"/>
  <c r="M121" i="2"/>
  <c r="M110" i="2"/>
  <c r="P110" i="2"/>
  <c r="C110" i="2"/>
  <c r="D110" i="2"/>
  <c r="M111" i="2"/>
  <c r="P121" i="2"/>
  <c r="M106" i="2"/>
  <c r="P114" i="2"/>
  <c r="P31" i="2"/>
  <c r="M48" i="2"/>
  <c r="P48" i="2"/>
  <c r="C48" i="2"/>
  <c r="D48" i="2"/>
  <c r="M56" i="2"/>
  <c r="M75" i="2"/>
  <c r="M65" i="2"/>
  <c r="M76" i="2"/>
  <c r="M66" i="2"/>
  <c r="P66" i="2"/>
  <c r="C66" i="2"/>
  <c r="D66" i="2"/>
  <c r="M84" i="2"/>
  <c r="B19" i="5"/>
  <c r="B39" i="5"/>
  <c r="M112" i="2"/>
  <c r="P112" i="2"/>
  <c r="C112" i="2"/>
  <c r="D112" i="2"/>
  <c r="P122" i="2"/>
  <c r="M117" i="2"/>
  <c r="M113" i="2"/>
  <c r="P117" i="2"/>
  <c r="P58" i="2"/>
  <c r="P55" i="2"/>
  <c r="M46" i="2"/>
  <c r="M100" i="2"/>
  <c r="P75" i="2"/>
  <c r="P105" i="2"/>
  <c r="M109" i="2"/>
  <c r="P109" i="2"/>
  <c r="C109" i="2"/>
  <c r="D109" i="2"/>
  <c r="P106" i="2"/>
  <c r="M105" i="2"/>
  <c r="M92" i="2"/>
  <c r="P92" i="2"/>
  <c r="P107" i="2"/>
  <c r="M122" i="2"/>
  <c r="M125" i="2"/>
  <c r="C125" i="2"/>
  <c r="P115" i="2"/>
  <c r="P111" i="2"/>
  <c r="M107" i="2"/>
  <c r="C107" i="2"/>
  <c r="M129" i="2"/>
  <c r="P129" i="2"/>
  <c r="C129" i="2"/>
  <c r="D129" i="2"/>
  <c r="M133" i="2"/>
  <c r="P133" i="2"/>
  <c r="M134" i="2"/>
  <c r="M114" i="2"/>
  <c r="P113" i="2"/>
  <c r="M136" i="2"/>
  <c r="P134" i="2"/>
  <c r="P140" i="2"/>
  <c r="P135" i="2"/>
  <c r="M140" i="2"/>
  <c r="C140" i="2"/>
  <c r="D140" i="2"/>
  <c r="P136" i="2"/>
  <c r="C136" i="2"/>
  <c r="D136" i="2"/>
  <c r="M115" i="2"/>
  <c r="M135" i="2"/>
  <c r="M93" i="2"/>
  <c r="P100" i="2"/>
  <c r="M71" i="2"/>
  <c r="P90" i="2"/>
  <c r="M72" i="2"/>
  <c r="P34" i="2"/>
  <c r="M34" i="2"/>
  <c r="C34" i="2"/>
  <c r="D34" i="2"/>
  <c r="P85" i="2"/>
  <c r="L68" i="5"/>
  <c r="N65" i="5"/>
  <c r="I68" i="5"/>
  <c r="J61" i="5"/>
  <c r="L201" i="2"/>
  <c r="I201" i="2"/>
  <c r="L58" i="4"/>
  <c r="I58" i="4"/>
  <c r="L137" i="1"/>
  <c r="I137" i="1"/>
  <c r="J53" i="4"/>
  <c r="P76" i="2"/>
  <c r="M90" i="2"/>
  <c r="P45" i="2"/>
  <c r="M45" i="2"/>
  <c r="C45" i="2"/>
  <c r="D45" i="2"/>
  <c r="P12" i="2"/>
  <c r="P93" i="2"/>
  <c r="M25" i="2"/>
  <c r="P29" i="2"/>
  <c r="P87" i="2"/>
  <c r="P67" i="2"/>
  <c r="M67" i="2"/>
  <c r="C67" i="2"/>
  <c r="D67" i="2"/>
  <c r="P86" i="2"/>
  <c r="P72" i="2"/>
  <c r="M58" i="2"/>
  <c r="M52" i="2"/>
  <c r="P74" i="2"/>
  <c r="M77" i="2"/>
  <c r="P84" i="2"/>
  <c r="M78" i="2"/>
  <c r="P78" i="2"/>
  <c r="P69" i="2"/>
  <c r="M73" i="2"/>
  <c r="P77" i="2"/>
  <c r="P65" i="2"/>
  <c r="P68" i="2"/>
  <c r="M69" i="2"/>
  <c r="P49" i="2"/>
  <c r="M50" i="2"/>
  <c r="P52" i="2"/>
  <c r="M47" i="2"/>
  <c r="P44" i="2"/>
  <c r="M55" i="2"/>
  <c r="C55" i="2"/>
  <c r="D55" i="2"/>
  <c r="P46" i="2"/>
  <c r="M43" i="2"/>
  <c r="M30" i="2"/>
  <c r="P30" i="2"/>
  <c r="C30" i="2"/>
  <c r="D30" i="2"/>
  <c r="M24" i="2"/>
  <c r="M86" i="2"/>
  <c r="P73" i="2"/>
  <c r="P47" i="2"/>
  <c r="M74" i="2"/>
  <c r="M49" i="2"/>
  <c r="M54" i="2"/>
  <c r="M44" i="2"/>
  <c r="C44" i="2"/>
  <c r="D44" i="2"/>
  <c r="M31" i="2"/>
  <c r="P28" i="2"/>
  <c r="M29" i="2"/>
  <c r="C29" i="2"/>
  <c r="D29" i="2"/>
  <c r="P24" i="2"/>
  <c r="M15" i="2"/>
  <c r="P15" i="2"/>
  <c r="C15" i="2"/>
  <c r="D15" i="2"/>
  <c r="P16" i="2"/>
  <c r="M12" i="2"/>
  <c r="C12" i="2"/>
  <c r="D12" i="2"/>
  <c r="M7" i="2"/>
  <c r="M87" i="2"/>
  <c r="M68" i="2"/>
  <c r="C68" i="2"/>
  <c r="D68" i="2"/>
  <c r="P53" i="2"/>
  <c r="P43" i="2"/>
  <c r="P11" i="2"/>
  <c r="P70" i="2"/>
  <c r="M53" i="2"/>
  <c r="P32" i="2"/>
  <c r="P71" i="2"/>
  <c r="P79" i="2"/>
  <c r="P54" i="2"/>
  <c r="P56" i="2"/>
  <c r="M85" i="2"/>
  <c r="M61" i="2"/>
  <c r="M79" i="2"/>
  <c r="C79" i="2"/>
  <c r="D79" i="2"/>
  <c r="M70" i="2"/>
  <c r="P50" i="2"/>
  <c r="C50" i="2"/>
  <c r="D50" i="2"/>
  <c r="M32" i="2"/>
  <c r="C32" i="2"/>
  <c r="D32" i="2"/>
  <c r="M38" i="2"/>
  <c r="P23" i="2"/>
  <c r="P25" i="2"/>
  <c r="P18" i="2"/>
  <c r="M28" i="2"/>
  <c r="M16" i="2"/>
  <c r="M23" i="2"/>
  <c r="C23" i="2"/>
  <c r="D23" i="2"/>
  <c r="M17" i="2"/>
  <c r="P17" i="2"/>
  <c r="C17" i="2"/>
  <c r="D17" i="2"/>
  <c r="P6" i="2"/>
  <c r="M18" i="2"/>
  <c r="M11" i="2"/>
  <c r="M6" i="2"/>
  <c r="P7" i="2"/>
  <c r="N64" i="5"/>
  <c r="J57" i="5"/>
  <c r="J56" i="4"/>
  <c r="N63" i="5"/>
  <c r="U114" i="1"/>
  <c r="AG114" i="1"/>
  <c r="R114" i="1"/>
  <c r="R149" i="2"/>
  <c r="AJ114" i="1"/>
  <c r="C7" i="1"/>
  <c r="D7" i="1"/>
  <c r="O120" i="1"/>
  <c r="O114" i="1"/>
  <c r="AA114" i="1"/>
  <c r="J54" i="4"/>
  <c r="O156" i="2"/>
  <c r="E201" i="2"/>
  <c r="J201" i="2"/>
  <c r="D6" i="5"/>
  <c r="D6" i="1"/>
  <c r="J58" i="5"/>
  <c r="E68" i="5"/>
  <c r="J68" i="5"/>
  <c r="C43" i="2"/>
  <c r="D43" i="2"/>
  <c r="C73" i="2"/>
  <c r="D73" i="2"/>
  <c r="C29" i="4"/>
  <c r="D29" i="4"/>
  <c r="C61" i="2"/>
  <c r="D61" i="2"/>
  <c r="C72" i="2"/>
  <c r="D72" i="2"/>
  <c r="C24" i="5"/>
  <c r="C23" i="4"/>
  <c r="D23" i="4"/>
  <c r="C49" i="2"/>
  <c r="D49" i="2"/>
  <c r="C47" i="2"/>
  <c r="D47" i="2"/>
  <c r="C25" i="2"/>
  <c r="D25" i="2"/>
  <c r="C71" i="2"/>
  <c r="C114" i="2"/>
  <c r="D114" i="2"/>
  <c r="C122" i="2"/>
  <c r="D122" i="2"/>
  <c r="C46" i="2"/>
  <c r="D46" i="2"/>
  <c r="C22" i="1"/>
  <c r="D22" i="1"/>
  <c r="C46" i="1"/>
  <c r="D46" i="1"/>
  <c r="C57" i="1"/>
  <c r="D57" i="1"/>
  <c r="C74" i="1"/>
  <c r="D74" i="1"/>
  <c r="C78" i="1"/>
  <c r="D78" i="1"/>
  <c r="C106" i="1"/>
  <c r="C23" i="5"/>
  <c r="D23" i="5"/>
  <c r="C104" i="1"/>
  <c r="D104" i="1"/>
  <c r="C119" i="2"/>
  <c r="D119" i="2"/>
  <c r="C37" i="4"/>
  <c r="C106" i="2"/>
  <c r="C21" i="1"/>
  <c r="D21" i="1"/>
  <c r="C33" i="5"/>
  <c r="C84" i="2"/>
  <c r="C93" i="2"/>
  <c r="D93" i="2"/>
  <c r="C134" i="2"/>
  <c r="D134" i="2"/>
  <c r="C65" i="2"/>
  <c r="D65" i="2"/>
  <c r="D6" i="4"/>
  <c r="C30" i="1"/>
  <c r="D30" i="1"/>
  <c r="C40" i="1"/>
  <c r="D40" i="1"/>
  <c r="C55" i="1"/>
  <c r="D55" i="1"/>
  <c r="C67" i="1"/>
  <c r="D67" i="1"/>
  <c r="E137" i="1"/>
  <c r="J137" i="1"/>
  <c r="C29" i="5"/>
  <c r="C39" i="5"/>
  <c r="D39" i="5"/>
  <c r="C88" i="2"/>
  <c r="C96" i="1"/>
  <c r="D96" i="1"/>
  <c r="C14" i="5"/>
  <c r="D14" i="5"/>
  <c r="C70" i="2"/>
  <c r="C37" i="1"/>
  <c r="D37" i="1"/>
  <c r="C54" i="2"/>
  <c r="D54" i="2"/>
  <c r="D125" i="2"/>
  <c r="C111" i="2"/>
  <c r="D111" i="2"/>
  <c r="C70" i="1"/>
  <c r="D70" i="1"/>
  <c r="C30" i="5"/>
  <c r="C31" i="2"/>
  <c r="C11" i="2"/>
  <c r="F166" i="2"/>
  <c r="N166" i="2"/>
  <c r="C18" i="2"/>
  <c r="D18" i="2"/>
  <c r="C52" i="2"/>
  <c r="D52" i="2"/>
  <c r="C135" i="2"/>
  <c r="D135" i="2"/>
  <c r="C75" i="2"/>
  <c r="D75" i="2"/>
  <c r="C116" i="2"/>
  <c r="D116" i="2"/>
  <c r="C143" i="2"/>
  <c r="C26" i="1"/>
  <c r="D26" i="1"/>
  <c r="C35" i="1"/>
  <c r="D35" i="1"/>
  <c r="C59" i="1"/>
  <c r="D59" i="1"/>
  <c r="F179" i="2"/>
  <c r="N179" i="2"/>
  <c r="C31" i="5"/>
  <c r="D31" i="5"/>
  <c r="C40" i="5"/>
  <c r="D40" i="5"/>
  <c r="C72" i="1"/>
  <c r="D72" i="1"/>
  <c r="C99" i="2"/>
  <c r="C128" i="2"/>
  <c r="D128" i="2"/>
  <c r="C31" i="4"/>
  <c r="C85" i="2"/>
  <c r="D85" i="2"/>
  <c r="C100" i="2"/>
  <c r="D100" i="2"/>
  <c r="F177" i="2"/>
  <c r="N177" i="2"/>
  <c r="D120" i="2"/>
  <c r="C109" i="1"/>
  <c r="D109" i="1"/>
  <c r="C6" i="2"/>
  <c r="C74" i="2"/>
  <c r="D74" i="2"/>
  <c r="C121" i="2"/>
  <c r="D121" i="2"/>
  <c r="C138" i="2"/>
  <c r="C27" i="1"/>
  <c r="D27" i="1"/>
  <c r="C50" i="1"/>
  <c r="D50" i="1"/>
  <c r="D11" i="2"/>
  <c r="C7" i="2"/>
  <c r="D7" i="2"/>
  <c r="C86" i="2"/>
  <c r="D86" i="2"/>
  <c r="C69" i="2"/>
  <c r="D69" i="2"/>
  <c r="C115" i="2"/>
  <c r="D115" i="2"/>
  <c r="C133" i="2"/>
  <c r="C92" i="2"/>
  <c r="D92" i="2"/>
  <c r="C113" i="2"/>
  <c r="C56" i="2"/>
  <c r="D56" i="2"/>
  <c r="C41" i="1"/>
  <c r="D41" i="1"/>
  <c r="C58" i="1"/>
  <c r="D58" i="1"/>
  <c r="C19" i="5"/>
  <c r="D19" i="5"/>
  <c r="C32" i="5"/>
  <c r="D32" i="5"/>
  <c r="C41" i="5"/>
  <c r="C110" i="1"/>
  <c r="D110" i="1"/>
  <c r="C144" i="2"/>
  <c r="D144" i="2"/>
  <c r="C22" i="4"/>
  <c r="D22" i="4"/>
  <c r="C25" i="5"/>
  <c r="D25" i="5"/>
  <c r="D107" i="2"/>
  <c r="C127" i="2"/>
  <c r="F167" i="2"/>
  <c r="N167" i="2"/>
  <c r="B31" i="5"/>
  <c r="B32" i="5"/>
  <c r="B33" i="5"/>
  <c r="D31" i="2"/>
  <c r="C43" i="1"/>
  <c r="D43" i="1"/>
  <c r="C16" i="2"/>
  <c r="D16" i="2"/>
  <c r="C42" i="1"/>
  <c r="D42" i="1"/>
  <c r="C90" i="1"/>
  <c r="D90" i="1"/>
  <c r="C111" i="1"/>
  <c r="D111" i="1"/>
  <c r="C16" i="1"/>
  <c r="D16" i="1"/>
  <c r="C28" i="2"/>
  <c r="D28" i="2"/>
  <c r="C78" i="2"/>
  <c r="D78" i="2"/>
  <c r="C23" i="1"/>
  <c r="D23" i="1"/>
  <c r="C36" i="1"/>
  <c r="D36" i="1"/>
  <c r="C97" i="1"/>
  <c r="D97" i="1"/>
  <c r="C57" i="2"/>
  <c r="D57" i="2"/>
  <c r="C87" i="2"/>
  <c r="D87" i="2"/>
  <c r="C77" i="2"/>
  <c r="D77" i="2"/>
  <c r="C76" i="2"/>
  <c r="D76" i="2"/>
  <c r="C104" i="2"/>
  <c r="D104" i="2"/>
  <c r="C12" i="1"/>
  <c r="D12" i="1"/>
  <c r="C80" i="1"/>
  <c r="C38" i="5"/>
  <c r="C38" i="2"/>
  <c r="D38" i="2"/>
  <c r="C53" i="2"/>
  <c r="D53" i="2"/>
  <c r="C24" i="2"/>
  <c r="D24" i="2"/>
  <c r="C58" i="2"/>
  <c r="D58" i="2"/>
  <c r="C90" i="2"/>
  <c r="D90" i="2"/>
  <c r="C105" i="2"/>
  <c r="C117" i="2"/>
  <c r="D117" i="2"/>
  <c r="C22" i="2"/>
  <c r="D22" i="2"/>
  <c r="C118" i="2"/>
  <c r="D118" i="2"/>
  <c r="C141" i="2"/>
  <c r="D141" i="2"/>
  <c r="C28" i="1"/>
  <c r="D28" i="1"/>
  <c r="C49" i="1"/>
  <c r="D49" i="1"/>
  <c r="C61" i="1"/>
  <c r="D61" i="1"/>
  <c r="C91" i="1"/>
  <c r="D91" i="1"/>
  <c r="C101" i="1"/>
  <c r="C34" i="5"/>
  <c r="D34" i="5"/>
  <c r="C91" i="2"/>
  <c r="D91" i="2"/>
  <c r="C59" i="2"/>
  <c r="D59" i="2"/>
  <c r="C82" i="2"/>
  <c r="D127" i="2"/>
  <c r="C32" i="4"/>
  <c r="B40" i="4"/>
  <c r="AG41" i="4"/>
  <c r="D31" i="4"/>
  <c r="F56" i="4"/>
  <c r="N56" i="4"/>
  <c r="F129" i="1"/>
  <c r="N129" i="1"/>
  <c r="D101" i="1"/>
  <c r="F126" i="1"/>
  <c r="F121" i="1"/>
  <c r="F47" i="4"/>
  <c r="D37" i="4"/>
  <c r="F53" i="4"/>
  <c r="B43" i="5"/>
  <c r="D99" i="2"/>
  <c r="F176" i="2"/>
  <c r="N176" i="2"/>
  <c r="D70" i="2"/>
  <c r="F168" i="2"/>
  <c r="N168" i="2"/>
  <c r="F48" i="4"/>
  <c r="D71" i="2"/>
  <c r="F172" i="2"/>
  <c r="N172" i="2"/>
  <c r="AD41" i="4"/>
  <c r="D30" i="5"/>
  <c r="F59" i="5"/>
  <c r="N59" i="5"/>
  <c r="D29" i="5"/>
  <c r="F58" i="5"/>
  <c r="N58" i="5"/>
  <c r="AJ41" i="4"/>
  <c r="D24" i="5"/>
  <c r="F60" i="5"/>
  <c r="N60" i="5"/>
  <c r="F51" i="5"/>
  <c r="D82" i="2"/>
  <c r="F175" i="2"/>
  <c r="N175" i="2"/>
  <c r="D84" i="2"/>
  <c r="F173" i="2"/>
  <c r="N173" i="2"/>
  <c r="D80" i="1"/>
  <c r="F130" i="1"/>
  <c r="N130" i="1"/>
  <c r="D106" i="1"/>
  <c r="F127" i="1"/>
  <c r="N127" i="1"/>
  <c r="D33" i="5"/>
  <c r="F62" i="5"/>
  <c r="N62" i="5"/>
  <c r="F52" i="5"/>
  <c r="F120" i="1"/>
  <c r="D133" i="2"/>
  <c r="F162" i="2"/>
  <c r="D41" i="5"/>
  <c r="F61" i="5"/>
  <c r="N61" i="5"/>
  <c r="D105" i="2"/>
  <c r="F164" i="2"/>
  <c r="N164" i="2"/>
  <c r="F163" i="2"/>
  <c r="N163" i="2"/>
  <c r="F178" i="2"/>
  <c r="N178" i="2"/>
  <c r="D138" i="2"/>
  <c r="F165" i="2"/>
  <c r="N165" i="2"/>
  <c r="D38" i="5"/>
  <c r="F57" i="5"/>
  <c r="F171" i="2"/>
  <c r="N171" i="2"/>
  <c r="D113" i="2"/>
  <c r="O47" i="4"/>
  <c r="U41" i="4"/>
  <c r="X41" i="4"/>
  <c r="L41" i="4"/>
  <c r="R41" i="4"/>
  <c r="AA41" i="4"/>
  <c r="D88" i="2"/>
  <c r="F174" i="2"/>
  <c r="N174" i="2"/>
  <c r="D32" i="4"/>
  <c r="F55" i="4"/>
  <c r="N55" i="4"/>
  <c r="D6" i="2"/>
  <c r="F157" i="2"/>
  <c r="F156" i="2"/>
  <c r="F128" i="1"/>
  <c r="N128" i="1"/>
  <c r="D143" i="2"/>
  <c r="F169" i="2"/>
  <c r="N169" i="2"/>
  <c r="D106" i="2"/>
  <c r="F170" i="2"/>
  <c r="N170" i="2"/>
  <c r="F54" i="4"/>
  <c r="N54" i="4"/>
  <c r="O41" i="4"/>
  <c r="N162" i="2"/>
  <c r="F201" i="2"/>
  <c r="N201" i="2"/>
  <c r="F58" i="4"/>
  <c r="N58" i="4"/>
  <c r="N53" i="4"/>
  <c r="AD44" i="5"/>
  <c r="O51" i="5"/>
  <c r="AJ44" i="5"/>
  <c r="O44" i="5"/>
  <c r="L44" i="5"/>
  <c r="U44" i="5"/>
  <c r="X44" i="5"/>
  <c r="R44" i="5"/>
  <c r="AG44" i="5"/>
  <c r="AA44" i="5"/>
  <c r="F137" i="1"/>
  <c r="N137" i="1"/>
  <c r="N126" i="1"/>
  <c r="N57" i="5"/>
  <c r="F68" i="5"/>
  <c r="N68" i="5"/>
</calcChain>
</file>

<file path=xl/sharedStrings.xml><?xml version="1.0" encoding="utf-8"?>
<sst xmlns="http://schemas.openxmlformats.org/spreadsheetml/2006/main" count="6604" uniqueCount="753">
  <si>
    <t>NOM</t>
  </si>
  <si>
    <t>Prénom</t>
  </si>
  <si>
    <t>Licence</t>
  </si>
  <si>
    <t>GREMILLET</t>
  </si>
  <si>
    <t>Alexandre</t>
  </si>
  <si>
    <t>Matthieu</t>
  </si>
  <si>
    <t>NCB 056371</t>
  </si>
  <si>
    <t>Cat</t>
  </si>
  <si>
    <t>S1</t>
  </si>
  <si>
    <t>Jérémy</t>
  </si>
  <si>
    <t>CLUB</t>
  </si>
  <si>
    <t>PETITJEAN</t>
  </si>
  <si>
    <t>Charlie</t>
  </si>
  <si>
    <t>AMVHV</t>
  </si>
  <si>
    <t>ETLB</t>
  </si>
  <si>
    <t>TCVB</t>
  </si>
  <si>
    <t>ANCEL</t>
  </si>
  <si>
    <t>David</t>
  </si>
  <si>
    <t>S2</t>
  </si>
  <si>
    <t>COLIN</t>
  </si>
  <si>
    <t>MC La Bressaude</t>
  </si>
  <si>
    <t>NICOT</t>
  </si>
  <si>
    <t>Kevin</t>
  </si>
  <si>
    <t>MC Stanislas</t>
  </si>
  <si>
    <t>NCB 175730</t>
  </si>
  <si>
    <t>Stéphane</t>
  </si>
  <si>
    <t>POIROT</t>
  </si>
  <si>
    <t>BIENTZ</t>
  </si>
  <si>
    <t>Nicolas</t>
  </si>
  <si>
    <t>CUNAT</t>
  </si>
  <si>
    <t>Jérôme</t>
  </si>
  <si>
    <t>Jonathan</t>
  </si>
  <si>
    <t>Hervé</t>
  </si>
  <si>
    <t>Gael</t>
  </si>
  <si>
    <t>GALLAND</t>
  </si>
  <si>
    <t>Jannic</t>
  </si>
  <si>
    <t>VARIN</t>
  </si>
  <si>
    <t>Maxime</t>
  </si>
  <si>
    <t>S3+</t>
  </si>
  <si>
    <t>Eric</t>
  </si>
  <si>
    <t>Marc</t>
  </si>
  <si>
    <t>VINCENT</t>
  </si>
  <si>
    <t>Joachim</t>
  </si>
  <si>
    <t>S3</t>
  </si>
  <si>
    <t>ANTOINE</t>
  </si>
  <si>
    <t>NAFZIGER</t>
  </si>
  <si>
    <t>SCHMITZ</t>
  </si>
  <si>
    <t>Jean Paul</t>
  </si>
  <si>
    <t>BRABANT</t>
  </si>
  <si>
    <t>Frédéric</t>
  </si>
  <si>
    <t>Didier</t>
  </si>
  <si>
    <t>Jacques</t>
  </si>
  <si>
    <t>LAHEURTE</t>
  </si>
  <si>
    <t>LAUCHER</t>
  </si>
  <si>
    <t>Valentin</t>
  </si>
  <si>
    <t>ANDREUX</t>
  </si>
  <si>
    <t>S4</t>
  </si>
  <si>
    <t>THOMAS</t>
  </si>
  <si>
    <t>Pierre</t>
  </si>
  <si>
    <t>FOLMER</t>
  </si>
  <si>
    <t>GUICHARD</t>
  </si>
  <si>
    <t>Christian</t>
  </si>
  <si>
    <t>NCB130205</t>
  </si>
  <si>
    <t>MOUGEL</t>
  </si>
  <si>
    <t>Léo</t>
  </si>
  <si>
    <t>RIEFENSTAHL</t>
  </si>
  <si>
    <t>Nb points</t>
  </si>
  <si>
    <t>Catégorie S1</t>
  </si>
  <si>
    <t>Catégorie S2</t>
  </si>
  <si>
    <t>Catégorie S3+</t>
  </si>
  <si>
    <t>Catégorie S3</t>
  </si>
  <si>
    <t>Catégorie S4</t>
  </si>
  <si>
    <t>Place</t>
  </si>
  <si>
    <t>Pts Champ</t>
  </si>
  <si>
    <t>Total N</t>
  </si>
  <si>
    <t>Total N-1</t>
  </si>
  <si>
    <t>Classement</t>
  </si>
  <si>
    <t>Thierry</t>
  </si>
  <si>
    <t>VIOLINI</t>
  </si>
  <si>
    <t>MC Saint Mihel</t>
  </si>
  <si>
    <t>Total/course</t>
  </si>
  <si>
    <t>Pilotes</t>
  </si>
  <si>
    <t>Catégorie S4+</t>
  </si>
  <si>
    <t>LIGUE</t>
  </si>
  <si>
    <t>Lorraine</t>
  </si>
  <si>
    <t>PACALIS</t>
  </si>
  <si>
    <t>NCB 160314</t>
  </si>
  <si>
    <t>BAILLY</t>
  </si>
  <si>
    <t>NJC 142034</t>
  </si>
  <si>
    <t>CROVISIER</t>
  </si>
  <si>
    <t>Julien</t>
  </si>
  <si>
    <t>NCB 148729</t>
  </si>
  <si>
    <t>MARCHAL</t>
  </si>
  <si>
    <t>NCB 235296</t>
  </si>
  <si>
    <t>KRIEGER</t>
  </si>
  <si>
    <t>MC Saint Dié</t>
  </si>
  <si>
    <t>NCB 034071</t>
  </si>
  <si>
    <t>DENET</t>
  </si>
  <si>
    <t>NCB 174503</t>
  </si>
  <si>
    <t>Joel</t>
  </si>
  <si>
    <t>NCB 019775</t>
  </si>
  <si>
    <t>NCB 151263</t>
  </si>
  <si>
    <t>NCB 218581</t>
  </si>
  <si>
    <t>NCB 216874</t>
  </si>
  <si>
    <t>NCB 216870</t>
  </si>
  <si>
    <t>Antoine</t>
  </si>
  <si>
    <t>NCB 235298</t>
  </si>
  <si>
    <t>Luc</t>
  </si>
  <si>
    <t>NCB 081896</t>
  </si>
  <si>
    <t>S4+</t>
  </si>
  <si>
    <t>NCB 202016</t>
  </si>
  <si>
    <t>NCB 220715</t>
  </si>
  <si>
    <t>Baptiste</t>
  </si>
  <si>
    <t>NCB 234370</t>
  </si>
  <si>
    <t>Louis</t>
  </si>
  <si>
    <t>NCB 234487</t>
  </si>
  <si>
    <t>RAUCH</t>
  </si>
  <si>
    <t>Juergen</t>
  </si>
  <si>
    <t>NCB 080498</t>
  </si>
  <si>
    <t>René</t>
  </si>
  <si>
    <t>VRANJAC</t>
  </si>
  <si>
    <t>Robert</t>
  </si>
  <si>
    <t>NCB 209295</t>
  </si>
  <si>
    <t>PICCAMIGLIO</t>
  </si>
  <si>
    <t>Jean Louis</t>
  </si>
  <si>
    <t>NCB 019419</t>
  </si>
  <si>
    <t>MARTIN</t>
  </si>
  <si>
    <t>Guillaume</t>
  </si>
  <si>
    <t>PERRIN</t>
  </si>
  <si>
    <t>Simon</t>
  </si>
  <si>
    <t>NCB 209997</t>
  </si>
  <si>
    <t>BONTEMPS</t>
  </si>
  <si>
    <t>Daniel</t>
  </si>
  <si>
    <t>NCB 202564</t>
  </si>
  <si>
    <t>Romain</t>
  </si>
  <si>
    <t>NJC 235373</t>
  </si>
  <si>
    <t>FEIDT</t>
  </si>
  <si>
    <t>Trial 70</t>
  </si>
  <si>
    <t>Franche Comté</t>
  </si>
  <si>
    <t>NCB 059073</t>
  </si>
  <si>
    <t>Alsace</t>
  </si>
  <si>
    <t>Champagne</t>
  </si>
  <si>
    <t>TABOURET</t>
  </si>
  <si>
    <t>Emmanuel</t>
  </si>
  <si>
    <t>MC Haut Saonois</t>
  </si>
  <si>
    <t>NCB 022679</t>
  </si>
  <si>
    <t>CHAROY</t>
  </si>
  <si>
    <t>Armand</t>
  </si>
  <si>
    <t>NJC 219079</t>
  </si>
  <si>
    <t>Pascal</t>
  </si>
  <si>
    <t>PAULO</t>
  </si>
  <si>
    <t>NCB 213197</t>
  </si>
  <si>
    <t>Martin</t>
  </si>
  <si>
    <t>RIEGER</t>
  </si>
  <si>
    <t>Denis</t>
  </si>
  <si>
    <t>MC Ban de la Roche</t>
  </si>
  <si>
    <t>MC Andlau</t>
  </si>
  <si>
    <t>VIROT</t>
  </si>
  <si>
    <t>NCB 215825</t>
  </si>
  <si>
    <t>NCB 218329</t>
  </si>
  <si>
    <t>NCB 200198</t>
  </si>
  <si>
    <t>NJC 200200</t>
  </si>
  <si>
    <t>NCB 192504</t>
  </si>
  <si>
    <t>NCB 203120</t>
  </si>
  <si>
    <t>NCB 037880</t>
  </si>
  <si>
    <t>NCB 007022</t>
  </si>
  <si>
    <t>NCB 005010</t>
  </si>
  <si>
    <t>NCB 138609</t>
  </si>
  <si>
    <t>NCB 007609</t>
  </si>
  <si>
    <t>NCB 082005</t>
  </si>
  <si>
    <t>NCB 178289</t>
  </si>
  <si>
    <t>NCB 081748</t>
  </si>
  <si>
    <t>NCB 082202</t>
  </si>
  <si>
    <t>Mickael</t>
  </si>
  <si>
    <t>NCB 149500</t>
  </si>
  <si>
    <t>NCB 213344</t>
  </si>
  <si>
    <t>GRANDEMANGE</t>
  </si>
  <si>
    <t>NCB 020835</t>
  </si>
  <si>
    <t>NCB 010125</t>
  </si>
  <si>
    <t>Pilotes licenciés inscrits au moins 1 fois</t>
  </si>
  <si>
    <t>Année de naissance</t>
  </si>
  <si>
    <t>NCB 209872</t>
  </si>
  <si>
    <t>NCB 210001</t>
  </si>
  <si>
    <t>Taux de participation</t>
  </si>
  <si>
    <t>NCB 085006</t>
  </si>
  <si>
    <t>Moins de 14 ans</t>
  </si>
  <si>
    <t>Moins de 18 ans</t>
  </si>
  <si>
    <t>TOUSSAINT</t>
  </si>
  <si>
    <t>Davy</t>
  </si>
  <si>
    <t>DUPUIS</t>
  </si>
  <si>
    <t xml:space="preserve"> Ans    Moyenne d'âge des pilotes</t>
  </si>
  <si>
    <t>NCB 064613</t>
  </si>
  <si>
    <t>Pilote le plus agé</t>
  </si>
  <si>
    <t>Pilote le plus jeune</t>
  </si>
  <si>
    <t>CLASSEMENT DES EPREUVES PAR RAPPORT AU NOMBRE DE PARTICIPANTS</t>
  </si>
  <si>
    <t xml:space="preserve"> Ans     Moyenne d'âge des pilotes</t>
  </si>
  <si>
    <t>Club</t>
  </si>
  <si>
    <t>Nbre de Pilotes</t>
  </si>
  <si>
    <t>Nbre de points</t>
  </si>
  <si>
    <t>Nbre total de points attribués</t>
  </si>
  <si>
    <t>Points</t>
  </si>
  <si>
    <t>Sous total selection</t>
  </si>
  <si>
    <t>TOTAL</t>
  </si>
  <si>
    <t>Sous total sélection</t>
  </si>
  <si>
    <t>Nbre de points marqués</t>
  </si>
  <si>
    <t>Pilotes ayant participés à toutes les courses</t>
  </si>
  <si>
    <t>CLASSEMENT GENERAL DES CLUBS</t>
  </si>
  <si>
    <t>CLAUDE</t>
  </si>
  <si>
    <t>Bertrand</t>
  </si>
  <si>
    <t>NCB 006847</t>
  </si>
  <si>
    <t>WEIGEL</t>
  </si>
  <si>
    <t>Brice</t>
  </si>
  <si>
    <t>NCB 147842</t>
  </si>
  <si>
    <t>NCB 082006</t>
  </si>
  <si>
    <t>NCB 016638</t>
  </si>
  <si>
    <t>Françis</t>
  </si>
  <si>
    <t>MOLINIE</t>
  </si>
  <si>
    <t>NCB 215796</t>
  </si>
  <si>
    <t>DORIDANT</t>
  </si>
  <si>
    <t>NCB 243199</t>
  </si>
  <si>
    <t>XOLIN</t>
  </si>
  <si>
    <t>NCB 235392</t>
  </si>
  <si>
    <t>BLANDIN</t>
  </si>
  <si>
    <t>Sébastien</t>
  </si>
  <si>
    <t>TP55</t>
  </si>
  <si>
    <t>NCB 128301</t>
  </si>
  <si>
    <t>HERGUEUX</t>
  </si>
  <si>
    <t>Benoît</t>
  </si>
  <si>
    <t>NCB 239516</t>
  </si>
  <si>
    <t>LEVAL</t>
  </si>
  <si>
    <t>Florian</t>
  </si>
  <si>
    <t>CHRISTOPH</t>
  </si>
  <si>
    <t>Claude</t>
  </si>
  <si>
    <t>NCB 246757</t>
  </si>
  <si>
    <t>NCB 235283</t>
  </si>
  <si>
    <t>COLNET</t>
  </si>
  <si>
    <t>Lucas</t>
  </si>
  <si>
    <t>Dimitri</t>
  </si>
  <si>
    <t>NCB 252179</t>
  </si>
  <si>
    <t>NCB 186922</t>
  </si>
  <si>
    <t>NCB 253070</t>
  </si>
  <si>
    <t>UM Marne</t>
  </si>
  <si>
    <t>NCB 009459</t>
  </si>
  <si>
    <t>Bretrand</t>
  </si>
  <si>
    <t>PETITDEMANGE</t>
  </si>
  <si>
    <t>Michel</t>
  </si>
  <si>
    <t>NTCP 019288</t>
  </si>
  <si>
    <t>NICTOU</t>
  </si>
  <si>
    <t>NCB 253194</t>
  </si>
  <si>
    <t>NCB 213345</t>
  </si>
  <si>
    <t>POSTIF</t>
  </si>
  <si>
    <t>Fabien</t>
  </si>
  <si>
    <t>NCB 109163</t>
  </si>
  <si>
    <t>MARCK</t>
  </si>
  <si>
    <t>NCB 252456</t>
  </si>
  <si>
    <t>Luduvine</t>
  </si>
  <si>
    <t>NCB 240186</t>
  </si>
  <si>
    <t>NCB 246758</t>
  </si>
  <si>
    <t>PERTERLE</t>
  </si>
  <si>
    <t>NCB 215725</t>
  </si>
  <si>
    <t>NCB 049665</t>
  </si>
  <si>
    <t>Abd</t>
  </si>
  <si>
    <t>MC La bressaude</t>
  </si>
  <si>
    <t>Mazel MC</t>
  </si>
  <si>
    <t>MC Faulx</t>
  </si>
  <si>
    <t>Moto Centre Alsace</t>
  </si>
  <si>
    <t>Prenom</t>
  </si>
  <si>
    <t>Ligue</t>
  </si>
  <si>
    <t>N° licence</t>
  </si>
  <si>
    <t>MOTO CENTRE ALSACE</t>
  </si>
  <si>
    <t>Catégorie</t>
  </si>
  <si>
    <t>ROLDOS</t>
  </si>
  <si>
    <t>NCB 160841</t>
  </si>
  <si>
    <t>Abs</t>
  </si>
  <si>
    <t>NCB 081409</t>
  </si>
  <si>
    <t>POIRIER</t>
  </si>
  <si>
    <t>NCB 139683</t>
  </si>
  <si>
    <t>PIERREL</t>
  </si>
  <si>
    <t>NCA 019495</t>
  </si>
  <si>
    <t>VAXELAIRE</t>
  </si>
  <si>
    <t>NCB 019772</t>
  </si>
  <si>
    <t>AUBERT</t>
  </si>
  <si>
    <t>Kévin</t>
  </si>
  <si>
    <t>NCB 162738</t>
  </si>
  <si>
    <t>NCB 106709</t>
  </si>
  <si>
    <t>Thomas</t>
  </si>
  <si>
    <t>NCB 199683</t>
  </si>
  <si>
    <t>Christophe</t>
  </si>
  <si>
    <t>MANGIN</t>
  </si>
  <si>
    <t>NCB 176663</t>
  </si>
  <si>
    <t>LAROCHE</t>
  </si>
  <si>
    <t>Remy</t>
  </si>
  <si>
    <t>NCB 235272</t>
  </si>
  <si>
    <t>LEONARD</t>
  </si>
  <si>
    <t>NCB 209852</t>
  </si>
  <si>
    <t>Patrice</t>
  </si>
  <si>
    <t>Lilian</t>
  </si>
  <si>
    <t>NJ2 232490</t>
  </si>
  <si>
    <t>Jean Luc</t>
  </si>
  <si>
    <t>NCB 018255</t>
  </si>
  <si>
    <t>NCB 140382</t>
  </si>
  <si>
    <t>Gérald</t>
  </si>
  <si>
    <t>NCA 039562</t>
  </si>
  <si>
    <t>JOLLY</t>
  </si>
  <si>
    <t>HUMBERT</t>
  </si>
  <si>
    <t>Sylvère</t>
  </si>
  <si>
    <t>Gazelec</t>
  </si>
  <si>
    <t>NCB 130737</t>
  </si>
  <si>
    <t>Philippe</t>
  </si>
  <si>
    <t>NCB 024235</t>
  </si>
  <si>
    <t>WAGNER</t>
  </si>
  <si>
    <t>MC Munster</t>
  </si>
  <si>
    <t>Régis</t>
  </si>
  <si>
    <t>NCB 019494</t>
  </si>
  <si>
    <t>DEREMARQUE</t>
  </si>
  <si>
    <t>MC Neuville</t>
  </si>
  <si>
    <t>NCB 154364</t>
  </si>
  <si>
    <t>OLRY</t>
  </si>
  <si>
    <t>NCB 197160</t>
  </si>
  <si>
    <t>CHIPRET</t>
  </si>
  <si>
    <t>Raphael</t>
  </si>
  <si>
    <t>NCB 155285</t>
  </si>
  <si>
    <t>Jean Jacques</t>
  </si>
  <si>
    <t>NCB 255723</t>
  </si>
  <si>
    <t>NCB 241400</t>
  </si>
  <si>
    <t>KARST</t>
  </si>
  <si>
    <t>Yves</t>
  </si>
  <si>
    <t>NCB 030653</t>
  </si>
  <si>
    <t>SESSA</t>
  </si>
  <si>
    <t>NCB 110020</t>
  </si>
  <si>
    <t>Aurélien</t>
  </si>
  <si>
    <t>NCB 188981</t>
  </si>
  <si>
    <t>Nathan</t>
  </si>
  <si>
    <t>NJ3 226560</t>
  </si>
  <si>
    <t>GABISZ</t>
  </si>
  <si>
    <t>Gabriel</t>
  </si>
  <si>
    <t>NJ3 252282</t>
  </si>
  <si>
    <t>JAQUMIN</t>
  </si>
  <si>
    <t>MOSER</t>
  </si>
  <si>
    <t>NJ3 239936</t>
  </si>
  <si>
    <t>Joris</t>
  </si>
  <si>
    <t>NJ3 252285</t>
  </si>
  <si>
    <t>GAUTHEROT</t>
  </si>
  <si>
    <t>NCB 109500</t>
  </si>
  <si>
    <t>LEPELLEC</t>
  </si>
  <si>
    <t>MC Amitié</t>
  </si>
  <si>
    <t>NCB 202559</t>
  </si>
  <si>
    <t>BOYER</t>
  </si>
  <si>
    <t>Gilles</t>
  </si>
  <si>
    <t>MC Epernay</t>
  </si>
  <si>
    <t>NCB 000497</t>
  </si>
  <si>
    <t>BRUNAT</t>
  </si>
  <si>
    <t>Zephire</t>
  </si>
  <si>
    <t>NCB 235341</t>
  </si>
  <si>
    <t>JM</t>
  </si>
  <si>
    <t>NCB 058224</t>
  </si>
  <si>
    <t>Emeline</t>
  </si>
  <si>
    <t>NCB 176146</t>
  </si>
  <si>
    <t>SANZEY</t>
  </si>
  <si>
    <t>SEE</t>
  </si>
  <si>
    <t>NCB 021843</t>
  </si>
  <si>
    <t>NCB 245266</t>
  </si>
  <si>
    <t>André</t>
  </si>
  <si>
    <t>NCB 047059</t>
  </si>
  <si>
    <t>Chloé</t>
  </si>
  <si>
    <t>NCB 106426</t>
  </si>
  <si>
    <t>PERROTEY</t>
  </si>
  <si>
    <t>NCB 214096</t>
  </si>
  <si>
    <t>ROUILLOT</t>
  </si>
  <si>
    <t>Aude</t>
  </si>
  <si>
    <t>NCB 226175</t>
  </si>
  <si>
    <t>Basile</t>
  </si>
  <si>
    <t>NCB 064235</t>
  </si>
  <si>
    <t>NJ3 226596</t>
  </si>
  <si>
    <t>SAPORITI</t>
  </si>
  <si>
    <t>NCA 117416</t>
  </si>
  <si>
    <t>LARGES</t>
  </si>
  <si>
    <t>Damien</t>
  </si>
  <si>
    <t>NCB 081913</t>
  </si>
  <si>
    <t>BROGLIO</t>
  </si>
  <si>
    <t>Anatole</t>
  </si>
  <si>
    <t>MC Granges</t>
  </si>
  <si>
    <t>NJ3 162050</t>
  </si>
  <si>
    <t>Augustin</t>
  </si>
  <si>
    <t>NJ3 186917</t>
  </si>
  <si>
    <t>SUTTER</t>
  </si>
  <si>
    <t>Olivier</t>
  </si>
  <si>
    <t>LICHTLE</t>
  </si>
  <si>
    <t>WILLM</t>
  </si>
  <si>
    <t>NCB 022659</t>
  </si>
  <si>
    <t>MC Bergheim</t>
  </si>
  <si>
    <t>NCB 146624</t>
  </si>
  <si>
    <t>NCB 077700</t>
  </si>
  <si>
    <t>Pilote(s) le(s) plus agé(s)</t>
  </si>
  <si>
    <t>VANDERME</t>
  </si>
  <si>
    <t>Emilien</t>
  </si>
  <si>
    <t>NCB 084268</t>
  </si>
  <si>
    <t>NCB 155704</t>
  </si>
  <si>
    <t>Anthony</t>
  </si>
  <si>
    <t>MC Portusien</t>
  </si>
  <si>
    <t>NCB 234653</t>
  </si>
  <si>
    <t>QUICLET</t>
  </si>
  <si>
    <t>NCB 155702</t>
  </si>
  <si>
    <t>NCB 019778</t>
  </si>
  <si>
    <t>MOREL</t>
  </si>
  <si>
    <t>NCB 108917</t>
  </si>
  <si>
    <t>FERRY</t>
  </si>
  <si>
    <t>Alexis</t>
  </si>
  <si>
    <t>NCB 131367</t>
  </si>
  <si>
    <t>RAUSCHER</t>
  </si>
  <si>
    <t>François</t>
  </si>
  <si>
    <t>NCB 055906</t>
  </si>
  <si>
    <t>LEHMANN</t>
  </si>
  <si>
    <t>NCB 143085</t>
  </si>
  <si>
    <t>Moto</t>
  </si>
  <si>
    <t>Cylindrée</t>
  </si>
  <si>
    <t xml:space="preserve">GASGAS </t>
  </si>
  <si>
    <t>SHERCO</t>
  </si>
  <si>
    <t>BETA</t>
  </si>
  <si>
    <t xml:space="preserve">SCHERCO </t>
  </si>
  <si>
    <t>GASGAS</t>
  </si>
  <si>
    <t>JOTAGAS</t>
  </si>
  <si>
    <t>OSSA</t>
  </si>
  <si>
    <t>MONTESA</t>
  </si>
  <si>
    <t>YAMAHA</t>
  </si>
  <si>
    <t>SCORPA</t>
  </si>
  <si>
    <t>MC Haut Marnais</t>
  </si>
  <si>
    <t>NCB 079564</t>
  </si>
  <si>
    <t>OUTTERS</t>
  </si>
  <si>
    <t>NCB 110506</t>
  </si>
  <si>
    <t>Jean Marie</t>
  </si>
  <si>
    <t>NJ3 245266</t>
  </si>
  <si>
    <t>MONCEY</t>
  </si>
  <si>
    <t>NCB 261411</t>
  </si>
  <si>
    <t>IVERNEL</t>
  </si>
  <si>
    <t>Vincent</t>
  </si>
  <si>
    <t>NCB 080006</t>
  </si>
  <si>
    <t>LEPLOMB</t>
  </si>
  <si>
    <t>NCB 246762</t>
  </si>
  <si>
    <t>BRENTI</t>
  </si>
  <si>
    <t>NCB 246764</t>
  </si>
  <si>
    <t>CHAUPIN</t>
  </si>
  <si>
    <t>NCB 261412</t>
  </si>
  <si>
    <t>COLLET</t>
  </si>
  <si>
    <t>NCB 108208</t>
  </si>
  <si>
    <t>LE GOLVET</t>
  </si>
  <si>
    <t>NCB 221138</t>
  </si>
  <si>
    <t>Théo</t>
  </si>
  <si>
    <t>NJ3 257183</t>
  </si>
  <si>
    <t>MAT 009461</t>
  </si>
  <si>
    <t>Evolution Nbre de pilotes</t>
  </si>
  <si>
    <t>Evolution Nbre de points</t>
  </si>
  <si>
    <t>MC Saint Remy</t>
  </si>
  <si>
    <t>Chaumont Enduro 52</t>
  </si>
  <si>
    <t>MC Mazel</t>
  </si>
  <si>
    <t>Hermenonville</t>
  </si>
  <si>
    <t>MC Haguenau</t>
  </si>
  <si>
    <t>HONDA</t>
  </si>
  <si>
    <t>MC Hermenoville</t>
  </si>
  <si>
    <t>Open</t>
  </si>
  <si>
    <t>Catégorie OPEN</t>
  </si>
  <si>
    <t>Adam</t>
  </si>
  <si>
    <t>NCB 265793</t>
  </si>
  <si>
    <t>JACQUES</t>
  </si>
  <si>
    <t>NCA 013305</t>
  </si>
  <si>
    <t>TRIMOREAU</t>
  </si>
  <si>
    <t>NCB 250394</t>
  </si>
  <si>
    <t>NCB 117187</t>
  </si>
  <si>
    <t>KOSTREZEWA</t>
  </si>
  <si>
    <t>Jordy</t>
  </si>
  <si>
    <t>NCB 265785</t>
  </si>
  <si>
    <t>FUSILIER</t>
  </si>
  <si>
    <t>Arnaud</t>
  </si>
  <si>
    <t>NCB 265789</t>
  </si>
  <si>
    <t>BALLAND</t>
  </si>
  <si>
    <t>Hubert</t>
  </si>
  <si>
    <t>NCB 050854</t>
  </si>
  <si>
    <t>GERARDIN</t>
  </si>
  <si>
    <t>Loïc</t>
  </si>
  <si>
    <t>NCB 185953</t>
  </si>
  <si>
    <t>LAGARDE</t>
  </si>
  <si>
    <t>NCB 122248</t>
  </si>
  <si>
    <t>NJ3 257779</t>
  </si>
  <si>
    <t>NJ3 252456</t>
  </si>
  <si>
    <t>ARMAND</t>
  </si>
  <si>
    <t>NCB 261289</t>
  </si>
  <si>
    <t>PELCY</t>
  </si>
  <si>
    <t>Gaël</t>
  </si>
  <si>
    <t>NCB 212997</t>
  </si>
  <si>
    <t>GATT</t>
  </si>
  <si>
    <t>Germain</t>
  </si>
  <si>
    <t>NJ3 256364</t>
  </si>
  <si>
    <t>DEMANGE</t>
  </si>
  <si>
    <t>La Bressaude</t>
  </si>
  <si>
    <t>NJ3 267419</t>
  </si>
  <si>
    <t>Gwenn</t>
  </si>
  <si>
    <t>NCB  246763</t>
  </si>
  <si>
    <t>MANTEK</t>
  </si>
  <si>
    <t>Antonin</t>
  </si>
  <si>
    <t>NCB 228559</t>
  </si>
  <si>
    <t>KRIEGUER</t>
  </si>
  <si>
    <t>BORDARAUD</t>
  </si>
  <si>
    <t>Loïck</t>
  </si>
  <si>
    <t>Adrien</t>
  </si>
  <si>
    <t>NCB 232039</t>
  </si>
  <si>
    <t>PICCARRETA-NICTOU</t>
  </si>
  <si>
    <t>NCB 017812</t>
  </si>
  <si>
    <t>Frederic</t>
  </si>
  <si>
    <t>NCB 259616</t>
  </si>
  <si>
    <t>NCB 005243</t>
  </si>
  <si>
    <t>LAGARDE FURST</t>
  </si>
  <si>
    <t>NCB 235043</t>
  </si>
  <si>
    <t>NCB 209130</t>
  </si>
  <si>
    <t>FESSER</t>
  </si>
  <si>
    <t>NJ3 253511</t>
  </si>
  <si>
    <t>MC Soultz</t>
  </si>
  <si>
    <t>JAMMY</t>
  </si>
  <si>
    <t>NCB 270666</t>
  </si>
  <si>
    <t>GILLET</t>
  </si>
  <si>
    <t>NCB 270789</t>
  </si>
  <si>
    <t>Bruno</t>
  </si>
  <si>
    <t>NCB 026823</t>
  </si>
  <si>
    <t>THIERIOT</t>
  </si>
  <si>
    <t>NCB 268390</t>
  </si>
  <si>
    <t>Mathias</t>
  </si>
  <si>
    <t>NCB 253760</t>
  </si>
  <si>
    <t>Comparatif par rapport à 2013</t>
  </si>
  <si>
    <t>Catégorie S1 - LORRAINE</t>
  </si>
  <si>
    <t>Catégorie S2 - LORRAINE</t>
  </si>
  <si>
    <t>Catégorie S3+ - LORRAINE</t>
  </si>
  <si>
    <t>Catégorie S3 - LORRAINE</t>
  </si>
  <si>
    <t>Catégorie S4+ - LORRAINE</t>
  </si>
  <si>
    <t>Catégorie S4 - LORRAINE</t>
  </si>
  <si>
    <t>Catégorie S1 - Grand Est</t>
  </si>
  <si>
    <t>Catégorie S2 - Grand Est</t>
  </si>
  <si>
    <t>Catégorie S3+ - Grand Est</t>
  </si>
  <si>
    <t>Catégorie S3 - Grand Est</t>
  </si>
  <si>
    <t>Catégorie S4+ - Grand Est</t>
  </si>
  <si>
    <t>Catégorie S4 - Grand Est</t>
  </si>
  <si>
    <t>Catégorie S1 - LORRAINE (- de 18 ans)</t>
  </si>
  <si>
    <t>Catégorie S3+ - LORRAINE (- de 18 ans)</t>
  </si>
  <si>
    <t>Catégorie S3 - LORRAINE (- de 18 ans)</t>
  </si>
  <si>
    <t>Catégorie S4+ - LORRAINE (- de 18 ans)</t>
  </si>
  <si>
    <t>Catégorie S4 - LORRAINE (- de 18 ans)</t>
  </si>
  <si>
    <t>Catégorie S1 - Grand Est (- de 18 ans)</t>
  </si>
  <si>
    <t>Catégorie S3+ - Grand Est (- de 18 ans)</t>
  </si>
  <si>
    <t>Catégorie S3 - Grand Est (- de 18 ans)</t>
  </si>
  <si>
    <t>Catégorie S4+ - Grand Est (- de 18 ans)</t>
  </si>
  <si>
    <t>Catégorie S4 - Grand Est (- de 18 ans)</t>
  </si>
  <si>
    <t>FLEURETTE</t>
  </si>
  <si>
    <t>Mathieu</t>
  </si>
  <si>
    <t>ROBERT</t>
  </si>
  <si>
    <t>Franck</t>
  </si>
  <si>
    <t>MC Viel Armand</t>
  </si>
  <si>
    <t>TROQUIER</t>
  </si>
  <si>
    <t>MC 3 Lys</t>
  </si>
  <si>
    <t>Enduro Extreme</t>
  </si>
  <si>
    <t>MC Charleville</t>
  </si>
  <si>
    <t>BAILLY Lilian</t>
  </si>
  <si>
    <t>Andlau (15/03)</t>
  </si>
  <si>
    <t xml:space="preserve">Nancy (22/03) </t>
  </si>
  <si>
    <t>Barbey-Serroux (12/04)</t>
  </si>
  <si>
    <t>Basse/Le Rupt (26/04)</t>
  </si>
  <si>
    <t>ET La Bresse (31/05)</t>
  </si>
  <si>
    <t>Niedermoschwir (14/06)</t>
  </si>
  <si>
    <t>Granges (21/06)</t>
  </si>
  <si>
    <t>Echenoz (05/07)</t>
  </si>
  <si>
    <t>MC La Bressaude (06/09)</t>
  </si>
  <si>
    <t>Exp</t>
  </si>
  <si>
    <t>WURTZ</t>
  </si>
  <si>
    <t>RIEBEL</t>
  </si>
  <si>
    <t>Jean Michel</t>
  </si>
  <si>
    <t>BRANCO</t>
  </si>
  <si>
    <t>HOFFNER</t>
  </si>
  <si>
    <t>BECKER</t>
  </si>
  <si>
    <t>Bernard</t>
  </si>
  <si>
    <t>Laurent</t>
  </si>
  <si>
    <t>Solène</t>
  </si>
  <si>
    <t>Catégorie EXPERT</t>
  </si>
  <si>
    <t>NTR 041468</t>
  </si>
  <si>
    <t>NTR 067036</t>
  </si>
  <si>
    <t>NTR 218581</t>
  </si>
  <si>
    <t>MAT 053758</t>
  </si>
  <si>
    <t>NCO 142269</t>
  </si>
  <si>
    <t>MAT 019288</t>
  </si>
  <si>
    <t>NCO 056219</t>
  </si>
  <si>
    <t>MAT 010125</t>
  </si>
  <si>
    <t>NTR 274021</t>
  </si>
  <si>
    <t>NCO 278053</t>
  </si>
  <si>
    <t>MC des Corbeaux</t>
  </si>
  <si>
    <t>NTR 042005</t>
  </si>
  <si>
    <t>MC Centre Alsace</t>
  </si>
  <si>
    <t>NTR 077700</t>
  </si>
  <si>
    <t>NTR 022659</t>
  </si>
  <si>
    <t>NTR 056371</t>
  </si>
  <si>
    <t>NTR 178289</t>
  </si>
  <si>
    <t>NTR 059073</t>
  </si>
  <si>
    <t>NTR 265793</t>
  </si>
  <si>
    <t>NTR 142034</t>
  </si>
  <si>
    <t>NTR 081748</t>
  </si>
  <si>
    <t>NTR 018255</t>
  </si>
  <si>
    <t>NTR 175730</t>
  </si>
  <si>
    <t>NCO 148729</t>
  </si>
  <si>
    <t>NCO 030653</t>
  </si>
  <si>
    <t>NTR 160314</t>
  </si>
  <si>
    <t>NTR 017812</t>
  </si>
  <si>
    <t>NTR 007609</t>
  </si>
  <si>
    <t>NTR 200200</t>
  </si>
  <si>
    <t>NTR 235296</t>
  </si>
  <si>
    <t>NTR 138609</t>
  </si>
  <si>
    <t>NTR 192504</t>
  </si>
  <si>
    <t>NC0 203120</t>
  </si>
  <si>
    <t>NCO 253194</t>
  </si>
  <si>
    <t>NCO 232039</t>
  </si>
  <si>
    <t>NTR 030508</t>
  </si>
  <si>
    <t>NCO 013305</t>
  </si>
  <si>
    <t>NCO 110020</t>
  </si>
  <si>
    <t>NTR 037880</t>
  </si>
  <si>
    <t>NTR 007022</t>
  </si>
  <si>
    <t>NCO 117187</t>
  </si>
  <si>
    <t>NJ3 220715</t>
  </si>
  <si>
    <t>NTR 250394</t>
  </si>
  <si>
    <t>NCO 188981</t>
  </si>
  <si>
    <t>NTR 235392</t>
  </si>
  <si>
    <t>NTR 259616</t>
  </si>
  <si>
    <t>NTR 265785</t>
  </si>
  <si>
    <t>NTR 016638</t>
  </si>
  <si>
    <t>NCO 174503</t>
  </si>
  <si>
    <t>NCO 022679</t>
  </si>
  <si>
    <t>NTR  019775</t>
  </si>
  <si>
    <t>NTR 005010</t>
  </si>
  <si>
    <t>NTR 024235</t>
  </si>
  <si>
    <t>NTR 019419</t>
  </si>
  <si>
    <t>NCO 178514</t>
  </si>
  <si>
    <t>NTR 034071</t>
  </si>
  <si>
    <t>NTR 257511</t>
  </si>
  <si>
    <t>NCO 131367</t>
  </si>
  <si>
    <t>NCO 023355</t>
  </si>
  <si>
    <t>NTR 235043</t>
  </si>
  <si>
    <t>NTR 246762</t>
  </si>
  <si>
    <t>NTR 151263</t>
  </si>
  <si>
    <t>NTR  246763</t>
  </si>
  <si>
    <t>NTR 246764</t>
  </si>
  <si>
    <t>NTR 176663</t>
  </si>
  <si>
    <t>NTR 239516</t>
  </si>
  <si>
    <t>NCO 185953</t>
  </si>
  <si>
    <t>NTR 081896</t>
  </si>
  <si>
    <t>NTR 209130</t>
  </si>
  <si>
    <t>NCO 072538</t>
  </si>
  <si>
    <t>NCO 081913</t>
  </si>
  <si>
    <t>NTR 250397</t>
  </si>
  <si>
    <t>NJ3 234487</t>
  </si>
  <si>
    <t>NJ3 240186</t>
  </si>
  <si>
    <t>NTR 246758</t>
  </si>
  <si>
    <t>NJ3 232490</t>
  </si>
  <si>
    <t>NTR 246757</t>
  </si>
  <si>
    <t>NTR 280460</t>
  </si>
  <si>
    <t>VOLET</t>
  </si>
  <si>
    <t>NTR 234370</t>
  </si>
  <si>
    <t>NCO 128301</t>
  </si>
  <si>
    <t>NTR 108208</t>
  </si>
  <si>
    <t>MV Chalons</t>
  </si>
  <si>
    <t>NTR 218329</t>
  </si>
  <si>
    <t>NTR 202564</t>
  </si>
  <si>
    <t>BECK</t>
  </si>
  <si>
    <t>NJ3 263869</t>
  </si>
  <si>
    <t>NTR 215825</t>
  </si>
  <si>
    <t xml:space="preserve">Abs </t>
  </si>
  <si>
    <t>CHAPPUIS</t>
  </si>
  <si>
    <t>NTR 207750</t>
  </si>
  <si>
    <t>CHATELAIN</t>
  </si>
  <si>
    <t>Gilbert</t>
  </si>
  <si>
    <t>NCO 265814</t>
  </si>
  <si>
    <t>DOUILLOT</t>
  </si>
  <si>
    <t>MC Nogentais</t>
  </si>
  <si>
    <t>NCO 008993</t>
  </si>
  <si>
    <t>NTR 265815</t>
  </si>
  <si>
    <t>NTR 283139</t>
  </si>
  <si>
    <t>Dominique</t>
  </si>
  <si>
    <t>NTR 281988</t>
  </si>
  <si>
    <t>HERMEL</t>
  </si>
  <si>
    <t>NTR 202885</t>
  </si>
  <si>
    <t>LAMIELLE</t>
  </si>
  <si>
    <t>NTR 246759</t>
  </si>
  <si>
    <t>RIVET</t>
  </si>
  <si>
    <t>Jean Christophe</t>
  </si>
  <si>
    <t>NTR 050899</t>
  </si>
  <si>
    <t>Comparatif par rapport à 2014</t>
  </si>
  <si>
    <t>Catégorie Expert</t>
  </si>
  <si>
    <t>MC des corbeaux</t>
  </si>
  <si>
    <t>Catégorie EXPERT - LORRAINE</t>
  </si>
  <si>
    <t>Catégorie EXPERT - Grand Est</t>
  </si>
  <si>
    <t>Catégorie EXPERT - LORRAINE (- de 18 ans)</t>
  </si>
  <si>
    <t>Catégorie EXPERT - Grand Est (- de 18 ans)</t>
  </si>
  <si>
    <t>HC</t>
  </si>
  <si>
    <t>Cat S2</t>
  </si>
  <si>
    <t>Cat S3</t>
  </si>
  <si>
    <t>CHIPOT</t>
  </si>
  <si>
    <t>Cyril</t>
  </si>
  <si>
    <t>NTR 285157</t>
  </si>
  <si>
    <t>NTR 019778</t>
  </si>
  <si>
    <t>NTR 197160</t>
  </si>
  <si>
    <t>DAVID</t>
  </si>
  <si>
    <t>NCO 107425</t>
  </si>
  <si>
    <t>NCO 082202</t>
  </si>
  <si>
    <t>CHAMPIONNAT DE LORRAINE 2015</t>
  </si>
  <si>
    <t>CHAMPIONNAT GRAND EST 2015</t>
  </si>
  <si>
    <t>CHAMPIONNAT DE LORRAINE 2015 (moins de 18 ans)</t>
  </si>
  <si>
    <t>CHAMPIONNAT GRAND EST 2015 (moins de 18 ans)</t>
  </si>
  <si>
    <t>BAILLY Lilian (2005)</t>
  </si>
  <si>
    <t>FEIDT Martin (1953)</t>
  </si>
  <si>
    <t>VARIN Maxime - BAILLY Maxime - FOLMER Baptiste</t>
  </si>
  <si>
    <t>VARIN M - BAILLY M - NICTOU A - FOLMER B (1997)</t>
  </si>
  <si>
    <t>2 (CM 125)</t>
  </si>
  <si>
    <t>Cat S3+</t>
  </si>
  <si>
    <t>Raymond</t>
  </si>
  <si>
    <t>NTR 018491</t>
  </si>
  <si>
    <t>Remi</t>
  </si>
  <si>
    <t>NTR 235272</t>
  </si>
  <si>
    <t>ORTSCHEIDT</t>
  </si>
  <si>
    <t>Xavier</t>
  </si>
  <si>
    <t>NTR 284027</t>
  </si>
  <si>
    <t>2 (CM125)</t>
  </si>
  <si>
    <t>BRUN</t>
  </si>
  <si>
    <t>Abs Podium</t>
  </si>
  <si>
    <t>3 (CM 125)</t>
  </si>
  <si>
    <t>NCO 162738</t>
  </si>
  <si>
    <t>AUER</t>
  </si>
  <si>
    <t>Sebastien</t>
  </si>
  <si>
    <t>NCO 177396</t>
  </si>
  <si>
    <t>ALESSIO</t>
  </si>
  <si>
    <t>NJ3 272335</t>
  </si>
  <si>
    <t>NTR 118998</t>
  </si>
  <si>
    <t>Cat S4</t>
  </si>
  <si>
    <t>3 (CM125)</t>
  </si>
  <si>
    <t>Adb</t>
  </si>
  <si>
    <t>NTR 253760</t>
  </si>
  <si>
    <t>NTR 004997</t>
  </si>
  <si>
    <t>Matthias</t>
  </si>
  <si>
    <t>NTR 261412</t>
  </si>
  <si>
    <t>NTR 058224</t>
  </si>
  <si>
    <t>NTR 176146</t>
  </si>
  <si>
    <t>LEGOLVET</t>
  </si>
  <si>
    <t>NTR 221138</t>
  </si>
  <si>
    <t>NTR 080006</t>
  </si>
  <si>
    <t>Cat S4+</t>
  </si>
  <si>
    <t>MC Gye</t>
  </si>
  <si>
    <t>NCO 143085</t>
  </si>
  <si>
    <t>NTR 214096</t>
  </si>
  <si>
    <t>ORTSCHEIDT (1956)</t>
  </si>
  <si>
    <t>NTR 139683</t>
  </si>
  <si>
    <t>NTR 154354</t>
  </si>
  <si>
    <t>Abd8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</si>
</sst>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61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sz val="12"/>
      <color indexed="8"/>
      <name val="Comic Sans MS"/>
      <family val="4"/>
    </font>
    <font>
      <sz val="18"/>
      <color indexed="8"/>
      <name val="Comic Sans MS"/>
      <family val="4"/>
    </font>
    <font>
      <i/>
      <sz val="12"/>
      <color indexed="17"/>
      <name val="Comic Sans MS"/>
      <family val="4"/>
    </font>
    <font>
      <sz val="12"/>
      <color indexed="10"/>
      <name val="Comic Sans MS"/>
      <family val="4"/>
    </font>
    <font>
      <sz val="8"/>
      <name val="Calibri"/>
      <family val="2"/>
    </font>
    <font>
      <b/>
      <sz val="14"/>
      <color indexed="8"/>
      <name val="Comic Sans MS"/>
      <family val="4"/>
    </font>
    <font>
      <sz val="12"/>
      <name val="Comic Sans MS"/>
      <family val="4"/>
    </font>
    <font>
      <b/>
      <sz val="12"/>
      <color indexed="10"/>
      <name val="Comic Sans MS"/>
      <family val="4"/>
    </font>
    <font>
      <sz val="11"/>
      <color indexed="8"/>
      <name val="Comic Sans MS"/>
      <family val="4"/>
    </font>
    <font>
      <b/>
      <sz val="12"/>
      <color indexed="8"/>
      <name val="Comic Sans MS"/>
      <family val="4"/>
    </font>
    <font>
      <i/>
      <sz val="12"/>
      <color indexed="10"/>
      <name val="Comic Sans MS"/>
      <family val="4"/>
    </font>
    <font>
      <i/>
      <sz val="12"/>
      <color indexed="12"/>
      <name val="Comic Sans MS"/>
      <family val="4"/>
    </font>
    <font>
      <sz val="12"/>
      <color rgb="FFFF0000"/>
      <name val="Comic Sans MS"/>
      <family val="4"/>
    </font>
    <font>
      <i/>
      <sz val="12"/>
      <color rgb="FF009900"/>
      <name val="Comic Sans MS"/>
      <family val="4"/>
    </font>
    <font>
      <sz val="12"/>
      <color rgb="FF00B0F0"/>
      <name val="Comic Sans MS"/>
      <family val="4"/>
    </font>
    <font>
      <sz val="12"/>
      <color rgb="FF009900"/>
      <name val="Comic Sans MS"/>
      <family val="4"/>
    </font>
    <font>
      <sz val="12"/>
      <color rgb="FF0000FF"/>
      <name val="Comic Sans MS"/>
      <family val="4"/>
    </font>
    <font>
      <sz val="14"/>
      <color rgb="FFFF0000"/>
      <name val="Comic Sans MS"/>
      <family val="4"/>
    </font>
    <font>
      <sz val="14"/>
      <color rgb="FF0000FF"/>
      <name val="Comic Sans MS"/>
      <family val="4"/>
    </font>
    <font>
      <b/>
      <sz val="14"/>
      <color rgb="FFFF0000"/>
      <name val="Comic Sans MS"/>
      <family val="4"/>
    </font>
    <font>
      <b/>
      <sz val="12"/>
      <color rgb="FFFF0000"/>
      <name val="Comic Sans MS"/>
      <family val="4"/>
    </font>
    <font>
      <i/>
      <sz val="12"/>
      <color rgb="FF0000FF"/>
      <name val="Comic Sans MS"/>
      <family val="4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omic Sans MS"/>
      <family val="4"/>
    </font>
    <font>
      <b/>
      <sz val="11"/>
      <color rgb="FF0000FF"/>
      <name val="Calibri"/>
      <family val="2"/>
      <scheme val="minor"/>
    </font>
    <font>
      <sz val="12"/>
      <color rgb="FF00B050"/>
      <name val="Comic Sans MS"/>
      <family val="4"/>
    </font>
    <font>
      <b/>
      <i/>
      <sz val="14"/>
      <color rgb="FF0000FF"/>
      <name val="Comic Sans MS"/>
      <family val="4"/>
    </font>
    <font>
      <i/>
      <sz val="14"/>
      <color rgb="FF0000FF"/>
      <name val="Comic Sans MS"/>
      <family val="4"/>
    </font>
    <font>
      <sz val="14"/>
      <color rgb="FF00B050"/>
      <name val="Comic Sans MS"/>
      <family val="4"/>
    </font>
    <font>
      <b/>
      <sz val="14"/>
      <color rgb="FF00B050"/>
      <name val="Comic Sans MS"/>
      <family val="4"/>
    </font>
    <font>
      <i/>
      <sz val="14"/>
      <color rgb="FF00B050"/>
      <name val="Comic Sans MS"/>
      <family val="4"/>
    </font>
    <font>
      <i/>
      <sz val="14"/>
      <color rgb="FFFF0000"/>
      <name val="Comic Sans MS"/>
      <family val="4"/>
    </font>
    <font>
      <i/>
      <sz val="12"/>
      <color rgb="FFFF0000"/>
      <name val="Comic Sans MS"/>
      <family val="4"/>
    </font>
    <font>
      <sz val="11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00FF"/>
      <name val="Comic Sans MS"/>
      <family val="4"/>
    </font>
    <font>
      <b/>
      <sz val="14"/>
      <color rgb="FF0000FF"/>
      <name val="Calibri"/>
      <family val="2"/>
      <scheme val="minor"/>
    </font>
    <font>
      <sz val="18"/>
      <color rgb="FFFF0000"/>
      <name val="Comic Sans MS"/>
      <family val="4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rgb="FFC00000"/>
      <name val="Edo SZ"/>
    </font>
    <font>
      <sz val="16"/>
      <color rgb="FFFF0000"/>
      <name val="Comic Sans MS"/>
      <family val="4"/>
    </font>
    <font>
      <sz val="16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4"/>
      <color rgb="FF00B050"/>
      <name val="Comic Sans MS"/>
      <family val="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rgb="FF008000"/>
      <name val="Comic Sans MS"/>
      <family val="4"/>
    </font>
    <font>
      <sz val="12"/>
      <color rgb="FF3366FF"/>
      <name val="Comic Sans MS"/>
      <family val="4"/>
    </font>
    <font>
      <i/>
      <sz val="12"/>
      <color rgb="FF3366FF"/>
      <name val="Comic Sans MS"/>
      <family val="4"/>
    </font>
    <font>
      <sz val="14"/>
      <color theme="1"/>
      <name val="Calibri"/>
      <family val="2"/>
      <scheme val="minor"/>
    </font>
    <font>
      <i/>
      <sz val="12"/>
      <color rgb="FF00B05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rgb="FFFFFFCC"/>
      </patternFill>
    </fill>
    <fill>
      <patternFill patternType="solid">
        <fgColor rgb="FFCCFFCC"/>
        <bgColor indexed="64"/>
      </patternFill>
    </fill>
    <fill>
      <patternFill patternType="gray125">
        <bgColor rgb="FFCCFFCC"/>
      </patternFill>
    </fill>
    <fill>
      <patternFill patternType="solid">
        <fgColor rgb="FF00B050"/>
        <bgColor indexed="64"/>
      </patternFill>
    </fill>
    <fill>
      <patternFill patternType="solid">
        <fgColor rgb="FF99FFCC"/>
        <bgColor indexed="64"/>
      </patternFill>
    </fill>
    <fill>
      <patternFill patternType="lightGray">
        <bgColor rgb="FFFFFFCC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712">
    <xf numFmtId="0" fontId="0" fillId="0" borderId="0"/>
    <xf numFmtId="0" fontId="3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46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3" borderId="0" xfId="0" applyFont="1" applyFill="1"/>
    <xf numFmtId="0" fontId="18" fillId="3" borderId="0" xfId="0" applyFont="1" applyFill="1"/>
    <xf numFmtId="0" fontId="19" fillId="4" borderId="13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0" fillId="0" borderId="0" xfId="0" applyFill="1"/>
    <xf numFmtId="0" fontId="10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2" fillId="4" borderId="16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2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3" borderId="0" xfId="0" applyFont="1" applyFill="1"/>
    <xf numFmtId="0" fontId="28" fillId="3" borderId="0" xfId="0" applyFont="1" applyFill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23" fillId="7" borderId="25" xfId="0" applyFont="1" applyFill="1" applyBorder="1" applyAlignment="1">
      <alignment horizontal="center" vertical="center"/>
    </xf>
    <xf numFmtId="0" fontId="32" fillId="7" borderId="26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/>
    </xf>
    <xf numFmtId="0" fontId="33" fillId="7" borderId="28" xfId="0" applyFont="1" applyFill="1" applyBorder="1" applyAlignment="1">
      <alignment horizontal="center"/>
    </xf>
    <xf numFmtId="0" fontId="33" fillId="7" borderId="29" xfId="0" applyFont="1" applyFill="1" applyBorder="1" applyAlignment="1">
      <alignment horizontal="center"/>
    </xf>
    <xf numFmtId="0" fontId="34" fillId="7" borderId="30" xfId="0" applyNumberFormat="1" applyFont="1" applyFill="1" applyBorder="1" applyAlignment="1">
      <alignment horizontal="center" vertical="center"/>
    </xf>
    <xf numFmtId="0" fontId="22" fillId="7" borderId="30" xfId="0" applyNumberFormat="1" applyFont="1" applyFill="1" applyBorder="1" applyAlignment="1">
      <alignment horizontal="center" vertical="center"/>
    </xf>
    <xf numFmtId="0" fontId="21" fillId="7" borderId="30" xfId="0" applyNumberFormat="1" applyFont="1" applyFill="1" applyBorder="1" applyAlignment="1">
      <alignment horizontal="center" vertical="center"/>
    </xf>
    <xf numFmtId="0" fontId="35" fillId="7" borderId="31" xfId="0" applyNumberFormat="1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/>
    </xf>
    <xf numFmtId="0" fontId="33" fillId="7" borderId="17" xfId="0" applyFont="1" applyFill="1" applyBorder="1" applyAlignment="1">
      <alignment horizontal="center"/>
    </xf>
    <xf numFmtId="0" fontId="21" fillId="8" borderId="30" xfId="0" applyNumberFormat="1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/>
    </xf>
    <xf numFmtId="0" fontId="33" fillId="8" borderId="29" xfId="0" applyFont="1" applyFill="1" applyBorder="1" applyAlignment="1">
      <alignment horizontal="center"/>
    </xf>
    <xf numFmtId="0" fontId="34" fillId="7" borderId="34" xfId="0" applyNumberFormat="1" applyFont="1" applyFill="1" applyBorder="1" applyAlignment="1">
      <alignment horizontal="center" vertical="center"/>
    </xf>
    <xf numFmtId="0" fontId="33" fillId="7" borderId="15" xfId="0" applyFont="1" applyFill="1" applyBorder="1" applyAlignment="1">
      <alignment horizontal="center"/>
    </xf>
    <xf numFmtId="0" fontId="34" fillId="8" borderId="3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3" fillId="7" borderId="2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21" fillId="4" borderId="14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42" fillId="9" borderId="0" xfId="0" applyFont="1" applyFill="1" applyAlignment="1">
      <alignment horizontal="center"/>
    </xf>
    <xf numFmtId="0" fontId="42" fillId="0" borderId="0" xfId="0" applyFont="1"/>
    <xf numFmtId="0" fontId="18" fillId="0" borderId="5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42" fillId="0" borderId="0" xfId="0" applyFont="1" applyFill="1" applyAlignment="1">
      <alignment horizontal="center"/>
    </xf>
    <xf numFmtId="0" fontId="32" fillId="7" borderId="9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/>
    </xf>
    <xf numFmtId="0" fontId="34" fillId="7" borderId="51" xfId="0" applyNumberFormat="1" applyFont="1" applyFill="1" applyBorder="1" applyAlignment="1">
      <alignment horizontal="center" vertical="center"/>
    </xf>
    <xf numFmtId="0" fontId="33" fillId="7" borderId="40" xfId="0" applyFont="1" applyFill="1" applyBorder="1" applyAlignment="1">
      <alignment horizontal="center"/>
    </xf>
    <xf numFmtId="0" fontId="33" fillId="7" borderId="53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/>
    </xf>
    <xf numFmtId="0" fontId="35" fillId="7" borderId="20" xfId="0" applyNumberFormat="1" applyFont="1" applyFill="1" applyBorder="1" applyAlignment="1">
      <alignment horizontal="center" vertical="center"/>
    </xf>
    <xf numFmtId="0" fontId="35" fillId="7" borderId="36" xfId="0" applyNumberFormat="1" applyFont="1" applyFill="1" applyBorder="1" applyAlignment="1">
      <alignment horizontal="center" vertical="center"/>
    </xf>
    <xf numFmtId="0" fontId="32" fillId="7" borderId="20" xfId="0" applyFont="1" applyFill="1" applyBorder="1" applyAlignment="1">
      <alignment horizontal="center"/>
    </xf>
    <xf numFmtId="0" fontId="33" fillId="7" borderId="39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34" fillId="8" borderId="55" xfId="0" applyNumberFormat="1" applyFont="1" applyFill="1" applyBorder="1" applyAlignment="1">
      <alignment horizontal="center" vertical="center"/>
    </xf>
    <xf numFmtId="0" fontId="33" fillId="8" borderId="57" xfId="0" applyFont="1" applyFill="1" applyBorder="1" applyAlignment="1">
      <alignment horizontal="center"/>
    </xf>
    <xf numFmtId="164" fontId="34" fillId="7" borderId="54" xfId="0" applyNumberFormat="1" applyFont="1" applyFill="1" applyBorder="1" applyAlignment="1">
      <alignment horizontal="center" vertical="center"/>
    </xf>
    <xf numFmtId="164" fontId="34" fillId="7" borderId="33" xfId="0" applyNumberFormat="1" applyFont="1" applyFill="1" applyBorder="1" applyAlignment="1">
      <alignment horizontal="center" vertical="center"/>
    </xf>
    <xf numFmtId="164" fontId="34" fillId="7" borderId="23" xfId="0" applyNumberFormat="1" applyFont="1" applyFill="1" applyBorder="1" applyAlignment="1">
      <alignment horizontal="center" vertical="center"/>
    </xf>
    <xf numFmtId="164" fontId="34" fillId="8" borderId="33" xfId="0" applyNumberFormat="1" applyFont="1" applyFill="1" applyBorder="1" applyAlignment="1">
      <alignment horizontal="center" vertical="center"/>
    </xf>
    <xf numFmtId="164" fontId="36" fillId="7" borderId="21" xfId="0" applyNumberFormat="1" applyFont="1" applyFill="1" applyBorder="1" applyAlignment="1">
      <alignment horizontal="center"/>
    </xf>
    <xf numFmtId="164" fontId="36" fillId="7" borderId="23" xfId="0" applyNumberFormat="1" applyFont="1" applyFill="1" applyBorder="1" applyAlignment="1">
      <alignment horizontal="center"/>
    </xf>
    <xf numFmtId="164" fontId="37" fillId="7" borderId="21" xfId="0" applyNumberFormat="1" applyFont="1" applyFill="1" applyBorder="1" applyAlignment="1">
      <alignment horizontal="center"/>
    </xf>
    <xf numFmtId="164" fontId="37" fillId="7" borderId="23" xfId="0" applyNumberFormat="1" applyFont="1" applyFill="1" applyBorder="1" applyAlignment="1">
      <alignment horizontal="center"/>
    </xf>
    <xf numFmtId="164" fontId="37" fillId="8" borderId="23" xfId="0" applyNumberFormat="1" applyFont="1" applyFill="1" applyBorder="1" applyAlignment="1">
      <alignment horizontal="center"/>
    </xf>
    <xf numFmtId="164" fontId="37" fillId="8" borderId="33" xfId="0" applyNumberFormat="1" applyFont="1" applyFill="1" applyBorder="1" applyAlignment="1">
      <alignment horizontal="center"/>
    </xf>
    <xf numFmtId="164" fontId="34" fillId="7" borderId="14" xfId="0" applyNumberFormat="1" applyFont="1" applyFill="1" applyBorder="1" applyAlignment="1">
      <alignment horizontal="center" vertical="center"/>
    </xf>
    <xf numFmtId="164" fontId="35" fillId="7" borderId="16" xfId="0" applyNumberFormat="1" applyFont="1" applyFill="1" applyBorder="1" applyAlignment="1">
      <alignment horizontal="center" vertical="center"/>
    </xf>
    <xf numFmtId="164" fontId="36" fillId="7" borderId="14" xfId="0" applyNumberFormat="1" applyFont="1" applyFill="1" applyBorder="1" applyAlignment="1">
      <alignment horizontal="center"/>
    </xf>
    <xf numFmtId="164" fontId="32" fillId="7" borderId="16" xfId="0" applyNumberFormat="1" applyFont="1" applyFill="1" applyBorder="1" applyAlignment="1">
      <alignment horizontal="center"/>
    </xf>
    <xf numFmtId="164" fontId="34" fillId="8" borderId="23" xfId="0" applyNumberFormat="1" applyFont="1" applyFill="1" applyBorder="1" applyAlignment="1">
      <alignment horizontal="center" vertical="center"/>
    </xf>
    <xf numFmtId="164" fontId="35" fillId="7" borderId="25" xfId="0" applyNumberFormat="1" applyFont="1" applyFill="1" applyBorder="1" applyAlignment="1">
      <alignment horizontal="center" vertical="center"/>
    </xf>
    <xf numFmtId="164" fontId="36" fillId="8" borderId="23" xfId="0" applyNumberFormat="1" applyFont="1" applyFill="1" applyBorder="1" applyAlignment="1">
      <alignment horizontal="center"/>
    </xf>
    <xf numFmtId="164" fontId="53" fillId="7" borderId="16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/>
    </xf>
    <xf numFmtId="0" fontId="27" fillId="5" borderId="13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6" fillId="5" borderId="37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center"/>
    </xf>
    <xf numFmtId="0" fontId="10" fillId="3" borderId="0" xfId="0" applyFont="1" applyFill="1"/>
    <xf numFmtId="0" fontId="10" fillId="0" borderId="9" xfId="0" applyFont="1" applyFill="1" applyBorder="1" applyAlignment="1">
      <alignment horizontal="center"/>
    </xf>
    <xf numFmtId="0" fontId="56" fillId="0" borderId="11" xfId="0" applyFont="1" applyFill="1" applyBorder="1" applyAlignment="1">
      <alignment horizontal="center"/>
    </xf>
    <xf numFmtId="0" fontId="57" fillId="0" borderId="9" xfId="0" applyFont="1" applyFill="1" applyBorder="1" applyAlignment="1">
      <alignment horizontal="center"/>
    </xf>
    <xf numFmtId="0" fontId="58" fillId="0" borderId="11" xfId="0" applyFont="1" applyFill="1" applyBorder="1" applyAlignment="1">
      <alignment horizontal="center"/>
    </xf>
    <xf numFmtId="0" fontId="57" fillId="0" borderId="1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49" fillId="1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/>
    </xf>
    <xf numFmtId="0" fontId="57" fillId="0" borderId="6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38" fillId="0" borderId="37" xfId="0" applyFont="1" applyFill="1" applyBorder="1" applyAlignment="1">
      <alignment horizontal="center"/>
    </xf>
    <xf numFmtId="0" fontId="22" fillId="6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21" fillId="11" borderId="22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56" fillId="0" borderId="8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0" xfId="0" applyFont="1" applyFill="1" applyBorder="1" applyAlignment="1">
      <alignment horizontal="center"/>
    </xf>
    <xf numFmtId="0" fontId="38" fillId="12" borderId="3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/>
    </xf>
    <xf numFmtId="0" fontId="60" fillId="0" borderId="8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56" fillId="0" borderId="37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2" fillId="6" borderId="28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22" fillId="6" borderId="21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0" fillId="4" borderId="37" xfId="0" applyFill="1" applyBorder="1" applyAlignment="1"/>
    <xf numFmtId="0" fontId="23" fillId="4" borderId="20" xfId="0" applyFont="1" applyFill="1" applyBorder="1" applyAlignment="1">
      <alignment horizontal="center" vertical="center"/>
    </xf>
    <xf numFmtId="0" fontId="48" fillId="0" borderId="39" xfId="0" applyFont="1" applyBorder="1" applyAlignment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0" fontId="46" fillId="7" borderId="6" xfId="0" applyNumberFormat="1" applyFont="1" applyFill="1" applyBorder="1" applyAlignment="1">
      <alignment horizontal="center" vertical="center"/>
    </xf>
    <xf numFmtId="10" fontId="46" fillId="7" borderId="8" xfId="0" applyNumberFormat="1" applyFont="1" applyFill="1" applyBorder="1" applyAlignment="1">
      <alignment horizontal="center" vertical="center"/>
    </xf>
    <xf numFmtId="10" fontId="47" fillId="7" borderId="9" xfId="0" applyNumberFormat="1" applyFont="1" applyFill="1" applyBorder="1" applyAlignment="1"/>
    <xf numFmtId="10" fontId="47" fillId="7" borderId="11" xfId="0" applyNumberFormat="1" applyFont="1" applyFill="1" applyBorder="1" applyAlignment="1"/>
    <xf numFmtId="0" fontId="22" fillId="4" borderId="12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43" fillId="4" borderId="36" xfId="0" applyFont="1" applyFill="1" applyBorder="1" applyAlignment="1">
      <alignment horizontal="center" vertical="center"/>
    </xf>
    <xf numFmtId="0" fontId="43" fillId="4" borderId="3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33" fillId="7" borderId="35" xfId="0" applyFont="1" applyFill="1" applyBorder="1" applyAlignment="1">
      <alignment horizontal="center"/>
    </xf>
    <xf numFmtId="0" fontId="33" fillId="7" borderId="30" xfId="0" applyFont="1" applyFill="1" applyBorder="1" applyAlignment="1">
      <alignment horizontal="center"/>
    </xf>
    <xf numFmtId="0" fontId="33" fillId="7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/>
    <xf numFmtId="0" fontId="23" fillId="4" borderId="4" xfId="0" applyFont="1" applyFill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44" fillId="4" borderId="6" xfId="0" applyFont="1" applyFill="1" applyBorder="1" applyAlignment="1">
      <alignment horizontal="center" vertical="center"/>
    </xf>
    <xf numFmtId="0" fontId="45" fillId="0" borderId="7" xfId="0" applyFont="1" applyBorder="1"/>
    <xf numFmtId="0" fontId="45" fillId="0" borderId="8" xfId="0" applyFont="1" applyBorder="1"/>
    <xf numFmtId="0" fontId="45" fillId="0" borderId="9" xfId="0" applyFont="1" applyBorder="1"/>
    <xf numFmtId="0" fontId="45" fillId="0" borderId="10" xfId="0" applyFont="1" applyBorder="1"/>
    <xf numFmtId="0" fontId="45" fillId="0" borderId="11" xfId="0" applyFont="1" applyBorder="1"/>
    <xf numFmtId="10" fontId="4" fillId="4" borderId="12" xfId="0" applyNumberFormat="1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23" fillId="7" borderId="38" xfId="0" applyFont="1" applyFill="1" applyBorder="1" applyAlignment="1">
      <alignment horizontal="center" vertical="center"/>
    </xf>
    <xf numFmtId="0" fontId="23" fillId="7" borderId="16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left" vertical="center"/>
    </xf>
    <xf numFmtId="0" fontId="45" fillId="0" borderId="7" xfId="0" applyFont="1" applyBorder="1" applyAlignment="1">
      <alignment horizontal="left"/>
    </xf>
    <xf numFmtId="0" fontId="45" fillId="0" borderId="8" xfId="0" applyFont="1" applyBorder="1" applyAlignment="1">
      <alignment horizontal="left"/>
    </xf>
    <xf numFmtId="0" fontId="45" fillId="0" borderId="9" xfId="0" applyFont="1" applyBorder="1" applyAlignment="1">
      <alignment horizontal="left"/>
    </xf>
    <xf numFmtId="0" fontId="45" fillId="0" borderId="10" xfId="0" applyFont="1" applyBorder="1" applyAlignment="1">
      <alignment horizontal="left"/>
    </xf>
    <xf numFmtId="0" fontId="45" fillId="0" borderId="11" xfId="0" applyFont="1" applyBorder="1" applyAlignment="1">
      <alignment horizontal="left"/>
    </xf>
    <xf numFmtId="0" fontId="21" fillId="4" borderId="27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/>
    <xf numFmtId="0" fontId="0" fillId="7" borderId="10" xfId="0" applyFill="1" applyBorder="1" applyAlignment="1"/>
    <xf numFmtId="0" fontId="0" fillId="7" borderId="11" xfId="0" applyFill="1" applyBorder="1" applyAlignment="1"/>
    <xf numFmtId="0" fontId="46" fillId="7" borderId="6" xfId="0" applyFont="1" applyFill="1" applyBorder="1" applyAlignment="1">
      <alignment horizontal="center" vertical="center"/>
    </xf>
    <xf numFmtId="0" fontId="46" fillId="7" borderId="8" xfId="0" applyFont="1" applyFill="1" applyBorder="1" applyAlignment="1">
      <alignment horizontal="center" vertical="center"/>
    </xf>
    <xf numFmtId="0" fontId="47" fillId="7" borderId="9" xfId="0" applyFont="1" applyFill="1" applyBorder="1" applyAlignment="1"/>
    <xf numFmtId="0" fontId="47" fillId="7" borderId="11" xfId="0" applyFont="1" applyFill="1" applyBorder="1" applyAlignment="1"/>
    <xf numFmtId="0" fontId="0" fillId="4" borderId="36" xfId="0" applyFill="1" applyBorder="1" applyAlignment="1"/>
    <xf numFmtId="0" fontId="16" fillId="4" borderId="12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27" fillId="4" borderId="37" xfId="0" applyFont="1" applyFill="1" applyBorder="1" applyAlignment="1">
      <alignment horizontal="center" vertical="center"/>
    </xf>
    <xf numFmtId="0" fontId="23" fillId="4" borderId="41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44" fillId="7" borderId="1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4" fillId="7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33" fillId="8" borderId="35" xfId="0" applyFont="1" applyFill="1" applyBorder="1" applyAlignment="1">
      <alignment horizontal="center"/>
    </xf>
    <xf numFmtId="0" fontId="33" fillId="8" borderId="30" xfId="0" applyFont="1" applyFill="1" applyBorder="1" applyAlignment="1">
      <alignment horizontal="center"/>
    </xf>
    <xf numFmtId="0" fontId="32" fillId="7" borderId="26" xfId="0" applyFont="1" applyFill="1" applyBorder="1" applyAlignment="1">
      <alignment horizontal="center"/>
    </xf>
    <xf numFmtId="0" fontId="32" fillId="7" borderId="31" xfId="0" applyFont="1" applyFill="1" applyBorder="1" applyAlignment="1">
      <alignment horizontal="center"/>
    </xf>
    <xf numFmtId="0" fontId="49" fillId="10" borderId="12" xfId="0" applyFont="1" applyFill="1" applyBorder="1" applyAlignment="1">
      <alignment horizontal="center" vertical="center"/>
    </xf>
    <xf numFmtId="0" fontId="49" fillId="10" borderId="36" xfId="0" applyFont="1" applyFill="1" applyBorder="1" applyAlignment="1">
      <alignment horizontal="center" vertical="center"/>
    </xf>
    <xf numFmtId="0" fontId="49" fillId="10" borderId="37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/>
    </xf>
    <xf numFmtId="0" fontId="32" fillId="7" borderId="36" xfId="0" applyFont="1" applyFill="1" applyBorder="1" applyAlignment="1">
      <alignment horizontal="center"/>
    </xf>
    <xf numFmtId="0" fontId="33" fillId="8" borderId="56" xfId="0" applyFont="1" applyFill="1" applyBorder="1" applyAlignment="1">
      <alignment horizontal="center"/>
    </xf>
    <xf numFmtId="0" fontId="33" fillId="8" borderId="55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horizontal="center" vertical="center"/>
    </xf>
    <xf numFmtId="0" fontId="23" fillId="7" borderId="41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/>
    </xf>
    <xf numFmtId="0" fontId="23" fillId="7" borderId="39" xfId="0" applyFont="1" applyFill="1" applyBorder="1" applyAlignment="1">
      <alignment horizontal="center" vertical="center"/>
    </xf>
    <xf numFmtId="0" fontId="22" fillId="6" borderId="45" xfId="0" applyFont="1" applyFill="1" applyBorder="1" applyAlignment="1">
      <alignment horizontal="center" vertical="center"/>
    </xf>
    <xf numFmtId="0" fontId="22" fillId="6" borderId="46" xfId="0" applyFont="1" applyFill="1" applyBorder="1" applyAlignment="1">
      <alignment horizontal="center" vertical="center"/>
    </xf>
    <xf numFmtId="0" fontId="26" fillId="0" borderId="7" xfId="0" applyFont="1" applyBorder="1"/>
    <xf numFmtId="0" fontId="26" fillId="0" borderId="8" xfId="0" applyFont="1" applyBorder="1"/>
    <xf numFmtId="0" fontId="26" fillId="0" borderId="9" xfId="0" applyFont="1" applyBorder="1"/>
    <xf numFmtId="0" fontId="26" fillId="0" borderId="10" xfId="0" applyFont="1" applyBorder="1"/>
    <xf numFmtId="0" fontId="26" fillId="0" borderId="11" xfId="0" applyFont="1" applyBorder="1"/>
    <xf numFmtId="0" fontId="50" fillId="7" borderId="6" xfId="0" applyFont="1" applyFill="1" applyBorder="1" applyAlignment="1">
      <alignment horizontal="center" vertical="center"/>
    </xf>
    <xf numFmtId="0" fontId="50" fillId="7" borderId="8" xfId="0" applyFont="1" applyFill="1" applyBorder="1" applyAlignment="1">
      <alignment horizontal="center" vertical="center"/>
    </xf>
    <xf numFmtId="0" fontId="51" fillId="7" borderId="9" xfId="0" applyFont="1" applyFill="1" applyBorder="1" applyAlignment="1"/>
    <xf numFmtId="0" fontId="51" fillId="7" borderId="11" xfId="0" applyFont="1" applyFill="1" applyBorder="1" applyAlignment="1"/>
    <xf numFmtId="10" fontId="50" fillId="7" borderId="6" xfId="0" applyNumberFormat="1" applyFont="1" applyFill="1" applyBorder="1" applyAlignment="1">
      <alignment horizontal="center" vertical="center"/>
    </xf>
    <xf numFmtId="10" fontId="50" fillId="7" borderId="8" xfId="0" applyNumberFormat="1" applyFont="1" applyFill="1" applyBorder="1" applyAlignment="1">
      <alignment horizontal="center" vertical="center"/>
    </xf>
    <xf numFmtId="10" fontId="51" fillId="7" borderId="9" xfId="0" applyNumberFormat="1" applyFont="1" applyFill="1" applyBorder="1" applyAlignment="1"/>
    <xf numFmtId="10" fontId="51" fillId="7" borderId="11" xfId="0" applyNumberFormat="1" applyFont="1" applyFill="1" applyBorder="1" applyAlignment="1"/>
    <xf numFmtId="0" fontId="26" fillId="0" borderId="7" xfId="0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0" fontId="26" fillId="0" borderId="9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33" fillId="7" borderId="52" xfId="0" applyFont="1" applyFill="1" applyBorder="1" applyAlignment="1">
      <alignment horizontal="center"/>
    </xf>
    <xf numFmtId="0" fontId="33" fillId="7" borderId="51" xfId="0" applyFont="1" applyFill="1" applyBorder="1" applyAlignment="1">
      <alignment horizontal="center"/>
    </xf>
    <xf numFmtId="0" fontId="21" fillId="4" borderId="41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0" fillId="0" borderId="39" xfId="0" applyFont="1" applyBorder="1" applyAlignment="1"/>
    <xf numFmtId="0" fontId="0" fillId="0" borderId="37" xfId="0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9" fillId="10" borderId="2" xfId="0" applyFont="1" applyFill="1" applyBorder="1" applyAlignment="1">
      <alignment horizontal="center" vertical="center"/>
    </xf>
    <xf numFmtId="0" fontId="49" fillId="10" borderId="0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10" fontId="4" fillId="4" borderId="36" xfId="0" applyNumberFormat="1" applyFont="1" applyFill="1" applyBorder="1" applyAlignment="1">
      <alignment horizontal="center" vertical="center"/>
    </xf>
    <xf numFmtId="10" fontId="4" fillId="4" borderId="37" xfId="0" applyNumberFormat="1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3" fillId="7" borderId="36" xfId="0" applyFont="1" applyFill="1" applyBorder="1" applyAlignment="1">
      <alignment horizontal="center" vertical="center"/>
    </xf>
    <xf numFmtId="0" fontId="23" fillId="7" borderId="49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34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46" fillId="7" borderId="9" xfId="0" applyFont="1" applyFill="1" applyBorder="1" applyAlignment="1">
      <alignment horizontal="center" vertical="center"/>
    </xf>
    <xf numFmtId="0" fontId="46" fillId="7" borderId="11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48" xfId="0" applyFont="1" applyFill="1" applyBorder="1" applyAlignment="1">
      <alignment horizontal="center" vertical="center"/>
    </xf>
    <xf numFmtId="0" fontId="23" fillId="7" borderId="50" xfId="0" applyFont="1" applyFill="1" applyBorder="1" applyAlignment="1">
      <alignment horizontal="center" vertical="center"/>
    </xf>
    <xf numFmtId="0" fontId="23" fillId="7" borderId="37" xfId="0" applyFont="1" applyFill="1" applyBorder="1" applyAlignment="1">
      <alignment horizontal="center" vertical="center"/>
    </xf>
    <xf numFmtId="0" fontId="33" fillId="7" borderId="44" xfId="0" applyFont="1" applyFill="1" applyBorder="1" applyAlignment="1">
      <alignment horizontal="center"/>
    </xf>
    <xf numFmtId="0" fontId="33" fillId="7" borderId="3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2" fillId="4" borderId="44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36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23" fillId="4" borderId="50" xfId="0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horizontal="center" vertical="center"/>
    </xf>
    <xf numFmtId="10" fontId="46" fillId="7" borderId="9" xfId="0" applyNumberFormat="1" applyFont="1" applyFill="1" applyBorder="1" applyAlignment="1">
      <alignment horizontal="center" vertical="center"/>
    </xf>
    <xf numFmtId="10" fontId="46" fillId="7" borderId="11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left" vertical="center"/>
    </xf>
    <xf numFmtId="0" fontId="44" fillId="4" borderId="8" xfId="0" applyFont="1" applyFill="1" applyBorder="1" applyAlignment="1">
      <alignment horizontal="left" vertical="center"/>
    </xf>
    <xf numFmtId="0" fontId="44" fillId="4" borderId="9" xfId="0" applyFont="1" applyFill="1" applyBorder="1" applyAlignment="1">
      <alignment horizontal="left" vertical="center"/>
    </xf>
    <xf numFmtId="0" fontId="44" fillId="4" borderId="10" xfId="0" applyFont="1" applyFill="1" applyBorder="1" applyAlignment="1">
      <alignment horizontal="left" vertical="center"/>
    </xf>
    <xf numFmtId="0" fontId="44" fillId="4" borderId="11" xfId="0" applyFont="1" applyFill="1" applyBorder="1" applyAlignment="1">
      <alignment horizontal="left" vertical="center"/>
    </xf>
    <xf numFmtId="0" fontId="16" fillId="4" borderId="37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44" fillId="4" borderId="10" xfId="0" applyFont="1" applyFill="1" applyBorder="1" applyAlignment="1">
      <alignment horizontal="center" vertical="center"/>
    </xf>
    <xf numFmtId="0" fontId="44" fillId="4" borderId="11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10" fontId="21" fillId="7" borderId="6" xfId="0" applyNumberFormat="1" applyFont="1" applyFill="1" applyBorder="1" applyAlignment="1">
      <alignment horizontal="center" vertical="center"/>
    </xf>
    <xf numFmtId="10" fontId="59" fillId="7" borderId="9" xfId="0" applyNumberFormat="1" applyFont="1" applyFill="1" applyBorder="1" applyAlignment="1"/>
    <xf numFmtId="0" fontId="45" fillId="5" borderId="9" xfId="0" applyFont="1" applyFill="1" applyBorder="1" applyAlignment="1">
      <alignment horizontal="center" vertical="center"/>
    </xf>
    <xf numFmtId="0" fontId="45" fillId="5" borderId="10" xfId="0" applyFont="1" applyFill="1" applyBorder="1" applyAlignment="1">
      <alignment horizontal="center" vertical="center"/>
    </xf>
    <xf numFmtId="0" fontId="45" fillId="5" borderId="11" xfId="0" applyFont="1" applyFill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/>
    </xf>
    <xf numFmtId="0" fontId="45" fillId="5" borderId="36" xfId="0" applyFont="1" applyFill="1" applyBorder="1" applyAlignment="1">
      <alignment horizontal="center" vertical="center"/>
    </xf>
    <xf numFmtId="0" fontId="45" fillId="5" borderId="37" xfId="0" applyFont="1" applyFill="1" applyBorder="1" applyAlignment="1">
      <alignment horizontal="center" vertical="center"/>
    </xf>
    <xf numFmtId="0" fontId="45" fillId="5" borderId="13" xfId="0" applyFont="1" applyFill="1" applyBorder="1" applyAlignment="1">
      <alignment horizontal="center" vertical="center"/>
    </xf>
    <xf numFmtId="0" fontId="7" fillId="12" borderId="0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</cellXfs>
  <cellStyles count="71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" xfId="588" builtinId="8" hidden="1"/>
    <cellStyle name="Lien hypertexte" xfId="590" builtinId="8" hidden="1"/>
    <cellStyle name="Lien hypertexte" xfId="592" builtinId="8" hidden="1"/>
    <cellStyle name="Lien hypertexte" xfId="594" builtinId="8" hidden="1"/>
    <cellStyle name="Lien hypertexte" xfId="596" builtinId="8" hidden="1"/>
    <cellStyle name="Lien hypertexte" xfId="598" builtinId="8" hidden="1"/>
    <cellStyle name="Lien hypertexte" xfId="600" builtinId="8" hidden="1"/>
    <cellStyle name="Lien hypertexte" xfId="602" builtinId="8" hidden="1"/>
    <cellStyle name="Lien hypertexte" xfId="604" builtinId="8" hidden="1"/>
    <cellStyle name="Lien hypertexte" xfId="606" builtinId="8" hidden="1"/>
    <cellStyle name="Lien hypertexte" xfId="608" builtinId="8" hidden="1"/>
    <cellStyle name="Lien hypertexte" xfId="610" builtinId="8" hidden="1"/>
    <cellStyle name="Lien hypertexte" xfId="612" builtinId="8" hidden="1"/>
    <cellStyle name="Lien hypertexte" xfId="614" builtinId="8" hidden="1"/>
    <cellStyle name="Lien hypertexte" xfId="616" builtinId="8" hidden="1"/>
    <cellStyle name="Lien hypertexte" xfId="618" builtinId="8" hidden="1"/>
    <cellStyle name="Lien hypertexte" xfId="620" builtinId="8" hidden="1"/>
    <cellStyle name="Lien hypertexte" xfId="622" builtinId="8" hidden="1"/>
    <cellStyle name="Lien hypertexte" xfId="624" builtinId="8" hidden="1"/>
    <cellStyle name="Lien hypertexte" xfId="626" builtinId="8" hidden="1"/>
    <cellStyle name="Lien hypertexte" xfId="628" builtinId="8" hidden="1"/>
    <cellStyle name="Lien hypertexte" xfId="630" builtinId="8" hidden="1"/>
    <cellStyle name="Lien hypertexte" xfId="632" builtinId="8" hidden="1"/>
    <cellStyle name="Lien hypertexte" xfId="634" builtinId="8" hidden="1"/>
    <cellStyle name="Lien hypertexte" xfId="636" builtinId="8" hidden="1"/>
    <cellStyle name="Lien hypertexte" xfId="638" builtinId="8" hidden="1"/>
    <cellStyle name="Lien hypertexte" xfId="640" builtinId="8" hidden="1"/>
    <cellStyle name="Lien hypertexte" xfId="642" builtinId="8" hidden="1"/>
    <cellStyle name="Lien hypertexte" xfId="644" builtinId="8" hidden="1"/>
    <cellStyle name="Lien hypertexte" xfId="646" builtinId="8" hidden="1"/>
    <cellStyle name="Lien hypertexte" xfId="648" builtinId="8" hidden="1"/>
    <cellStyle name="Lien hypertexte" xfId="650" builtinId="8" hidden="1"/>
    <cellStyle name="Lien hypertexte" xfId="652" builtinId="8" hidden="1"/>
    <cellStyle name="Lien hypertexte" xfId="654" builtinId="8" hidden="1"/>
    <cellStyle name="Lien hypertexte" xfId="656" builtinId="8" hidden="1"/>
    <cellStyle name="Lien hypertexte" xfId="658" builtinId="8" hidden="1"/>
    <cellStyle name="Lien hypertexte" xfId="660" builtinId="8" hidden="1"/>
    <cellStyle name="Lien hypertexte" xfId="662" builtinId="8" hidden="1"/>
    <cellStyle name="Lien hypertexte" xfId="664" builtinId="8" hidden="1"/>
    <cellStyle name="Lien hypertexte" xfId="666" builtinId="8" hidden="1"/>
    <cellStyle name="Lien hypertexte" xfId="668" builtinId="8" hidden="1"/>
    <cellStyle name="Lien hypertexte" xfId="670" builtinId="8" hidden="1"/>
    <cellStyle name="Lien hypertexte" xfId="672" builtinId="8" hidden="1"/>
    <cellStyle name="Lien hypertexte" xfId="674" builtinId="8" hidden="1"/>
    <cellStyle name="Lien hypertexte" xfId="676" builtinId="8" hidden="1"/>
    <cellStyle name="Lien hypertexte" xfId="678" builtinId="8" hidden="1"/>
    <cellStyle name="Lien hypertexte" xfId="680" builtinId="8" hidden="1"/>
    <cellStyle name="Lien hypertexte" xfId="682" builtinId="8" hidden="1"/>
    <cellStyle name="Lien hypertexte" xfId="684" builtinId="8" hidden="1"/>
    <cellStyle name="Lien hypertexte" xfId="686" builtinId="8" hidden="1"/>
    <cellStyle name="Lien hypertexte" xfId="688" builtinId="8" hidden="1"/>
    <cellStyle name="Lien hypertexte" xfId="690" builtinId="8" hidden="1"/>
    <cellStyle name="Lien hypertexte" xfId="692" builtinId="8" hidden="1"/>
    <cellStyle name="Lien hypertexte" xfId="694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89" builtinId="9" hidden="1"/>
    <cellStyle name="Lien hypertexte visité" xfId="591" builtinId="9" hidden="1"/>
    <cellStyle name="Lien hypertexte visité" xfId="593" builtinId="9" hidden="1"/>
    <cellStyle name="Lien hypertexte visité" xfId="595" builtinId="9" hidden="1"/>
    <cellStyle name="Lien hypertexte visité" xfId="597" builtinId="9" hidden="1"/>
    <cellStyle name="Lien hypertexte visité" xfId="599" builtinId="9" hidden="1"/>
    <cellStyle name="Lien hypertexte visité" xfId="601" builtinId="9" hidden="1"/>
    <cellStyle name="Lien hypertexte visité" xfId="603" builtinId="9" hidden="1"/>
    <cellStyle name="Lien hypertexte visité" xfId="605" builtinId="9" hidden="1"/>
    <cellStyle name="Lien hypertexte visité" xfId="607" builtinId="9" hidden="1"/>
    <cellStyle name="Lien hypertexte visité" xfId="609" builtinId="9" hidden="1"/>
    <cellStyle name="Lien hypertexte visité" xfId="611" builtinId="9" hidden="1"/>
    <cellStyle name="Lien hypertexte visité" xfId="613" builtinId="9" hidden="1"/>
    <cellStyle name="Lien hypertexte visité" xfId="615" builtinId="9" hidden="1"/>
    <cellStyle name="Lien hypertexte visité" xfId="617" builtinId="9" hidden="1"/>
    <cellStyle name="Lien hypertexte visité" xfId="619" builtinId="9" hidden="1"/>
    <cellStyle name="Lien hypertexte visité" xfId="621" builtinId="9" hidden="1"/>
    <cellStyle name="Lien hypertexte visité" xfId="623" builtinId="9" hidden="1"/>
    <cellStyle name="Lien hypertexte visité" xfId="625" builtinId="9" hidden="1"/>
    <cellStyle name="Lien hypertexte visité" xfId="627" builtinId="9" hidden="1"/>
    <cellStyle name="Lien hypertexte visité" xfId="629" builtinId="9" hidden="1"/>
    <cellStyle name="Lien hypertexte visité" xfId="631" builtinId="9" hidden="1"/>
    <cellStyle name="Lien hypertexte visité" xfId="633" builtinId="9" hidden="1"/>
    <cellStyle name="Lien hypertexte visité" xfId="635" builtinId="9" hidden="1"/>
    <cellStyle name="Lien hypertexte visité" xfId="637" builtinId="9" hidden="1"/>
    <cellStyle name="Lien hypertexte visité" xfId="639" builtinId="9" hidden="1"/>
    <cellStyle name="Lien hypertexte visité" xfId="641" builtinId="9" hidden="1"/>
    <cellStyle name="Lien hypertexte visité" xfId="643" builtinId="9" hidden="1"/>
    <cellStyle name="Lien hypertexte visité" xfId="645" builtinId="9" hidden="1"/>
    <cellStyle name="Lien hypertexte visité" xfId="647" builtinId="9" hidden="1"/>
    <cellStyle name="Lien hypertexte visité" xfId="649" builtinId="9" hidden="1"/>
    <cellStyle name="Lien hypertexte visité" xfId="651" builtinId="9" hidden="1"/>
    <cellStyle name="Lien hypertexte visité" xfId="653" builtinId="9" hidden="1"/>
    <cellStyle name="Lien hypertexte visité" xfId="655" builtinId="9" hidden="1"/>
    <cellStyle name="Lien hypertexte visité" xfId="657" builtinId="9" hidden="1"/>
    <cellStyle name="Lien hypertexte visité" xfId="659" builtinId="9" hidden="1"/>
    <cellStyle name="Lien hypertexte visité" xfId="661" builtinId="9" hidden="1"/>
    <cellStyle name="Lien hypertexte visité" xfId="663" builtinId="9" hidden="1"/>
    <cellStyle name="Lien hypertexte visité" xfId="665" builtinId="9" hidden="1"/>
    <cellStyle name="Lien hypertexte visité" xfId="667" builtinId="9" hidden="1"/>
    <cellStyle name="Lien hypertexte visité" xfId="669" builtinId="9" hidden="1"/>
    <cellStyle name="Lien hypertexte visité" xfId="671" builtinId="9" hidden="1"/>
    <cellStyle name="Lien hypertexte visité" xfId="673" builtinId="9" hidden="1"/>
    <cellStyle name="Lien hypertexte visité" xfId="675" builtinId="9" hidden="1"/>
    <cellStyle name="Lien hypertexte visité" xfId="677" builtinId="9" hidden="1"/>
    <cellStyle name="Lien hypertexte visité" xfId="679" builtinId="9" hidden="1"/>
    <cellStyle name="Lien hypertexte visité" xfId="681" builtinId="9" hidden="1"/>
    <cellStyle name="Lien hypertexte visité" xfId="683" builtinId="9" hidden="1"/>
    <cellStyle name="Lien hypertexte visité" xfId="685" builtinId="9" hidden="1"/>
    <cellStyle name="Lien hypertexte visité" xfId="687" builtinId="9" hidden="1"/>
    <cellStyle name="Lien hypertexte visité" xfId="689" builtinId="9" hidden="1"/>
    <cellStyle name="Lien hypertexte visité" xfId="691" builtinId="9" hidden="1"/>
    <cellStyle name="Lien hypertexte visité" xfId="693" builtinId="9" hidden="1"/>
    <cellStyle name="Lien hypertexte visité" xfId="695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30566</xdr:rowOff>
    </xdr:from>
    <xdr:to>
      <xdr:col>3</xdr:col>
      <xdr:colOff>166618</xdr:colOff>
      <xdr:row>1</xdr:row>
      <xdr:rowOff>927099</xdr:rowOff>
    </xdr:to>
    <xdr:pic>
      <xdr:nvPicPr>
        <xdr:cNvPr id="5" name="Image 4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284566"/>
          <a:ext cx="1982718" cy="896533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15</xdr:col>
      <xdr:colOff>742947</xdr:colOff>
      <xdr:row>122</xdr:row>
      <xdr:rowOff>296636</xdr:rowOff>
    </xdr:from>
    <xdr:to>
      <xdr:col>25</xdr:col>
      <xdr:colOff>317497</xdr:colOff>
      <xdr:row>137</xdr:row>
      <xdr:rowOff>50800</xdr:rowOff>
    </xdr:to>
    <xdr:sp macro="" textlink="">
      <xdr:nvSpPr>
        <xdr:cNvPr id="13" name="ZoneTexte 12"/>
        <xdr:cNvSpPr txBox="1"/>
      </xdr:nvSpPr>
      <xdr:spPr>
        <a:xfrm>
          <a:off x="16236947" y="30560736"/>
          <a:ext cx="7715250" cy="4516664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</a:srgbClr>
            </a:gs>
            <a:gs pos="5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12700" cmpd="sng">
          <a:solidFill>
            <a:schemeClr val="lt1">
              <a:shade val="50000"/>
            </a:schemeClr>
          </a:solidFill>
        </a:ln>
        <a:effectLst>
          <a:glow rad="228600">
            <a:srgbClr val="99FF99">
              <a:alpha val="40000"/>
            </a:srgb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pPr algn="ctr"/>
          <a:r>
            <a:rPr lang="fr-FR" sz="1800">
              <a:solidFill>
                <a:srgbClr val="FF0000"/>
              </a:solidFill>
              <a:latin typeface="Comic Sans MS" pitchFamily="66" charset="0"/>
            </a:rPr>
            <a:t>Rappel du règlement du Championnat de Lorraine</a:t>
          </a:r>
          <a:r>
            <a:rPr lang="fr-FR" sz="1800" baseline="0">
              <a:solidFill>
                <a:srgbClr val="FF0000"/>
              </a:solidFill>
              <a:latin typeface="Comic Sans MS" pitchFamily="66" charset="0"/>
            </a:rPr>
            <a:t> 2015</a:t>
          </a:r>
          <a:endParaRPr lang="fr-FR" sz="1400">
            <a:solidFill>
              <a:srgbClr val="FF0000"/>
            </a:solidFill>
            <a:latin typeface="Comic Sans MS" pitchFamily="66" charset="0"/>
          </a:endParaRPr>
        </a:p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 4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>
              <a:solidFill>
                <a:srgbClr val="0000FF"/>
              </a:solidFill>
              <a:latin typeface="Comic Sans MS" pitchFamily="66" charset="0"/>
            </a:rPr>
            <a:t>Le championnat de Lorraine 2015 se déroulera sur la totalité des épreuves moins 1, le plus mauvais résultat sera retiré pour le classement final...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</a:t>
          </a:r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 6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Les pilotes ex-æquo seront départagés sur le plus grand nombres d'épreuves ou il auront marqués des points, ensuite par la meilleure place dans la dernière manche du Championnat.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Article 7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La catégorie choisie lors de la première du championnat sera celle retenue pour le classement de la saison (sauf avis de la commission après demande écrite du pilote au président).</a:t>
          </a: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u="sng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Article 12bis 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: </a:t>
          </a:r>
          <a:r>
            <a:rPr lang="fr-FR" sz="1400" u="none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La présence des 3 premiers pilotes de chaque catégorie est obligatoire à la remise des prix de chaque épreuve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. En cas d'absence le pilote ne pourra pretendre à marquer des points au Championnat de Lorraine pour cette épreuve.</a:t>
          </a: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</xdr:txBody>
    </xdr:sp>
    <xdr:clientData/>
  </xdr:twoCellAnchor>
  <xdr:twoCellAnchor>
    <xdr:from>
      <xdr:col>10</xdr:col>
      <xdr:colOff>139700</xdr:colOff>
      <xdr:row>132</xdr:row>
      <xdr:rowOff>101600</xdr:rowOff>
    </xdr:from>
    <xdr:to>
      <xdr:col>10</xdr:col>
      <xdr:colOff>479248</xdr:colOff>
      <xdr:row>132</xdr:row>
      <xdr:rowOff>254832</xdr:rowOff>
    </xdr:to>
    <xdr:sp macro="" textlink="">
      <xdr:nvSpPr>
        <xdr:cNvPr id="29" name="Flèche droite à entaille 28"/>
        <xdr:cNvSpPr/>
      </xdr:nvSpPr>
      <xdr:spPr>
        <a:xfrm rot="2691217">
          <a:off x="11963400" y="335407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139700</xdr:colOff>
      <xdr:row>128</xdr:row>
      <xdr:rowOff>101600</xdr:rowOff>
    </xdr:from>
    <xdr:to>
      <xdr:col>10</xdr:col>
      <xdr:colOff>479248</xdr:colOff>
      <xdr:row>128</xdr:row>
      <xdr:rowOff>254832</xdr:rowOff>
    </xdr:to>
    <xdr:sp macro="" textlink="">
      <xdr:nvSpPr>
        <xdr:cNvPr id="30" name="Flèche droite à entaille 29"/>
        <xdr:cNvSpPr/>
      </xdr:nvSpPr>
      <xdr:spPr>
        <a:xfrm rot="2691217">
          <a:off x="11963400" y="387858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165100</xdr:colOff>
      <xdr:row>134</xdr:row>
      <xdr:rowOff>89694</xdr:rowOff>
    </xdr:from>
    <xdr:to>
      <xdr:col>10</xdr:col>
      <xdr:colOff>504648</xdr:colOff>
      <xdr:row>134</xdr:row>
      <xdr:rowOff>242926</xdr:rowOff>
    </xdr:to>
    <xdr:sp macro="" textlink="">
      <xdr:nvSpPr>
        <xdr:cNvPr id="37" name="Flèche droite à entaille 36"/>
        <xdr:cNvSpPr/>
      </xdr:nvSpPr>
      <xdr:spPr>
        <a:xfrm rot="2691217">
          <a:off x="11988800" y="34163794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142872</xdr:colOff>
      <xdr:row>135</xdr:row>
      <xdr:rowOff>107154</xdr:rowOff>
    </xdr:from>
    <xdr:to>
      <xdr:col>10</xdr:col>
      <xdr:colOff>482420</xdr:colOff>
      <xdr:row>135</xdr:row>
      <xdr:rowOff>260386</xdr:rowOff>
    </xdr:to>
    <xdr:sp macro="" textlink="">
      <xdr:nvSpPr>
        <xdr:cNvPr id="20" name="Flèche droite à entaille 19"/>
        <xdr:cNvSpPr/>
      </xdr:nvSpPr>
      <xdr:spPr>
        <a:xfrm>
          <a:off x="11953872" y="39957373"/>
          <a:ext cx="339548" cy="153232"/>
        </a:xfrm>
        <a:prstGeom prst="notchedRigh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130966</xdr:colOff>
      <xdr:row>126</xdr:row>
      <xdr:rowOff>107154</xdr:rowOff>
    </xdr:from>
    <xdr:to>
      <xdr:col>10</xdr:col>
      <xdr:colOff>470514</xdr:colOff>
      <xdr:row>126</xdr:row>
      <xdr:rowOff>260386</xdr:rowOff>
    </xdr:to>
    <xdr:sp macro="" textlink="">
      <xdr:nvSpPr>
        <xdr:cNvPr id="17" name="Flèche droite à entaille 16"/>
        <xdr:cNvSpPr/>
      </xdr:nvSpPr>
      <xdr:spPr>
        <a:xfrm rot="19287044">
          <a:off x="11941966" y="38540529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35</xdr:col>
      <xdr:colOff>368300</xdr:colOff>
      <xdr:row>1</xdr:row>
      <xdr:rowOff>30614</xdr:rowOff>
    </xdr:from>
    <xdr:ext cx="1968500" cy="890105"/>
    <xdr:pic>
      <xdr:nvPicPr>
        <xdr:cNvPr id="51" name="Image 50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616400" y="246514"/>
          <a:ext cx="1968500" cy="890105"/>
        </a:xfrm>
        <a:prstGeom prst="rect">
          <a:avLst/>
        </a:prstGeom>
        <a:effectLst>
          <a:softEdge rad="127000"/>
        </a:effectLst>
      </xdr:spPr>
    </xdr:pic>
    <xdr:clientData/>
  </xdr:oneCellAnchor>
  <xdr:twoCellAnchor>
    <xdr:from>
      <xdr:col>10</xdr:col>
      <xdr:colOff>114300</xdr:colOff>
      <xdr:row>125</xdr:row>
      <xdr:rowOff>88900</xdr:rowOff>
    </xdr:from>
    <xdr:to>
      <xdr:col>10</xdr:col>
      <xdr:colOff>453848</xdr:colOff>
      <xdr:row>125</xdr:row>
      <xdr:rowOff>242132</xdr:rowOff>
    </xdr:to>
    <xdr:sp macro="" textlink="">
      <xdr:nvSpPr>
        <xdr:cNvPr id="39" name="Flèche droite à entaille 38"/>
        <xdr:cNvSpPr/>
      </xdr:nvSpPr>
      <xdr:spPr>
        <a:xfrm rot="2691217">
          <a:off x="11938000" y="313055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114300</xdr:colOff>
      <xdr:row>127</xdr:row>
      <xdr:rowOff>101600</xdr:rowOff>
    </xdr:from>
    <xdr:to>
      <xdr:col>10</xdr:col>
      <xdr:colOff>453848</xdr:colOff>
      <xdr:row>127</xdr:row>
      <xdr:rowOff>254832</xdr:rowOff>
    </xdr:to>
    <xdr:sp macro="" textlink="">
      <xdr:nvSpPr>
        <xdr:cNvPr id="40" name="Flèche droite à entaille 39"/>
        <xdr:cNvSpPr/>
      </xdr:nvSpPr>
      <xdr:spPr>
        <a:xfrm rot="2691217">
          <a:off x="11938000" y="319532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129</xdr:row>
      <xdr:rowOff>101600</xdr:rowOff>
    </xdr:from>
    <xdr:to>
      <xdr:col>10</xdr:col>
      <xdr:colOff>466548</xdr:colOff>
      <xdr:row>129</xdr:row>
      <xdr:rowOff>254832</xdr:rowOff>
    </xdr:to>
    <xdr:sp macro="" textlink="">
      <xdr:nvSpPr>
        <xdr:cNvPr id="41" name="Flèche droite à entaille 40"/>
        <xdr:cNvSpPr/>
      </xdr:nvSpPr>
      <xdr:spPr>
        <a:xfrm rot="2691217">
          <a:off x="11950700" y="325882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130</xdr:row>
      <xdr:rowOff>101600</xdr:rowOff>
    </xdr:from>
    <xdr:to>
      <xdr:col>10</xdr:col>
      <xdr:colOff>466548</xdr:colOff>
      <xdr:row>130</xdr:row>
      <xdr:rowOff>254832</xdr:rowOff>
    </xdr:to>
    <xdr:sp macro="" textlink="">
      <xdr:nvSpPr>
        <xdr:cNvPr id="42" name="Flèche droite à entaille 41"/>
        <xdr:cNvSpPr/>
      </xdr:nvSpPr>
      <xdr:spPr>
        <a:xfrm rot="2691217">
          <a:off x="11950700" y="329057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114300</xdr:colOff>
      <xdr:row>131</xdr:row>
      <xdr:rowOff>88900</xdr:rowOff>
    </xdr:from>
    <xdr:to>
      <xdr:col>10</xdr:col>
      <xdr:colOff>453848</xdr:colOff>
      <xdr:row>131</xdr:row>
      <xdr:rowOff>242132</xdr:rowOff>
    </xdr:to>
    <xdr:sp macro="" textlink="">
      <xdr:nvSpPr>
        <xdr:cNvPr id="43" name="Flèche droite à entaille 42"/>
        <xdr:cNvSpPr/>
      </xdr:nvSpPr>
      <xdr:spPr>
        <a:xfrm rot="2691217">
          <a:off x="11938000" y="332105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139700</xdr:colOff>
      <xdr:row>133</xdr:row>
      <xdr:rowOff>76200</xdr:rowOff>
    </xdr:from>
    <xdr:to>
      <xdr:col>10</xdr:col>
      <xdr:colOff>479248</xdr:colOff>
      <xdr:row>133</xdr:row>
      <xdr:rowOff>229432</xdr:rowOff>
    </xdr:to>
    <xdr:sp macro="" textlink="">
      <xdr:nvSpPr>
        <xdr:cNvPr id="44" name="Flèche droite à entaille 43"/>
        <xdr:cNvSpPr/>
      </xdr:nvSpPr>
      <xdr:spPr>
        <a:xfrm rot="2691217">
          <a:off x="11963400" y="338328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139700</xdr:colOff>
      <xdr:row>136</xdr:row>
      <xdr:rowOff>88900</xdr:rowOff>
    </xdr:from>
    <xdr:to>
      <xdr:col>10</xdr:col>
      <xdr:colOff>479248</xdr:colOff>
      <xdr:row>136</xdr:row>
      <xdr:rowOff>242132</xdr:rowOff>
    </xdr:to>
    <xdr:sp macro="" textlink="">
      <xdr:nvSpPr>
        <xdr:cNvPr id="45" name="Flèche droite à entaille 44"/>
        <xdr:cNvSpPr/>
      </xdr:nvSpPr>
      <xdr:spPr>
        <a:xfrm rot="2691217">
          <a:off x="11963400" y="347980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25399</xdr:colOff>
      <xdr:row>1</xdr:row>
      <xdr:rowOff>36916</xdr:rowOff>
    </xdr:from>
    <xdr:to>
      <xdr:col>3</xdr:col>
      <xdr:colOff>302287</xdr:colOff>
      <xdr:row>1</xdr:row>
      <xdr:rowOff>914400</xdr:rowOff>
    </xdr:to>
    <xdr:pic>
      <xdr:nvPicPr>
        <xdr:cNvPr id="2" name="Image 1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599" y="290916"/>
          <a:ext cx="1940588" cy="877484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10</xdr:col>
      <xdr:colOff>139699</xdr:colOff>
      <xdr:row>174</xdr:row>
      <xdr:rowOff>101600</xdr:rowOff>
    </xdr:from>
    <xdr:to>
      <xdr:col>10</xdr:col>
      <xdr:colOff>479247</xdr:colOff>
      <xdr:row>174</xdr:row>
      <xdr:rowOff>254832</xdr:rowOff>
    </xdr:to>
    <xdr:sp macro="" textlink="">
      <xdr:nvSpPr>
        <xdr:cNvPr id="130" name="Flèche droite à entaille 129"/>
        <xdr:cNvSpPr/>
      </xdr:nvSpPr>
      <xdr:spPr>
        <a:xfrm rot="2691217">
          <a:off x="12522199" y="529971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139699</xdr:colOff>
      <xdr:row>185</xdr:row>
      <xdr:rowOff>88902</xdr:rowOff>
    </xdr:from>
    <xdr:to>
      <xdr:col>10</xdr:col>
      <xdr:colOff>479247</xdr:colOff>
      <xdr:row>185</xdr:row>
      <xdr:rowOff>242134</xdr:rowOff>
    </xdr:to>
    <xdr:sp macro="" textlink="">
      <xdr:nvSpPr>
        <xdr:cNvPr id="132" name="Flèche droite à entaille 131"/>
        <xdr:cNvSpPr/>
      </xdr:nvSpPr>
      <xdr:spPr>
        <a:xfrm rot="2691217">
          <a:off x="12522199" y="47345602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139700</xdr:colOff>
      <xdr:row>167</xdr:row>
      <xdr:rowOff>88900</xdr:rowOff>
    </xdr:from>
    <xdr:to>
      <xdr:col>10</xdr:col>
      <xdr:colOff>479248</xdr:colOff>
      <xdr:row>167</xdr:row>
      <xdr:rowOff>242132</xdr:rowOff>
    </xdr:to>
    <xdr:sp macro="" textlink="">
      <xdr:nvSpPr>
        <xdr:cNvPr id="139" name="Flèche droite à entaille 138"/>
        <xdr:cNvSpPr/>
      </xdr:nvSpPr>
      <xdr:spPr>
        <a:xfrm rot="19287044">
          <a:off x="12649200" y="39535100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164</xdr:row>
      <xdr:rowOff>101600</xdr:rowOff>
    </xdr:from>
    <xdr:to>
      <xdr:col>10</xdr:col>
      <xdr:colOff>466548</xdr:colOff>
      <xdr:row>164</xdr:row>
      <xdr:rowOff>254832</xdr:rowOff>
    </xdr:to>
    <xdr:sp macro="" textlink="">
      <xdr:nvSpPr>
        <xdr:cNvPr id="70" name="Flèche droite à entaille 69"/>
        <xdr:cNvSpPr/>
      </xdr:nvSpPr>
      <xdr:spPr>
        <a:xfrm rot="2691217">
          <a:off x="12484100" y="498729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114300</xdr:colOff>
      <xdr:row>187</xdr:row>
      <xdr:rowOff>88900</xdr:rowOff>
    </xdr:from>
    <xdr:to>
      <xdr:col>10</xdr:col>
      <xdr:colOff>453848</xdr:colOff>
      <xdr:row>187</xdr:row>
      <xdr:rowOff>242132</xdr:rowOff>
    </xdr:to>
    <xdr:sp macro="" textlink="">
      <xdr:nvSpPr>
        <xdr:cNvPr id="77" name="Flèche droite à entaille 76"/>
        <xdr:cNvSpPr/>
      </xdr:nvSpPr>
      <xdr:spPr>
        <a:xfrm rot="2691217">
          <a:off x="12496800" y="479806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114300</xdr:colOff>
      <xdr:row>175</xdr:row>
      <xdr:rowOff>88900</xdr:rowOff>
    </xdr:from>
    <xdr:to>
      <xdr:col>10</xdr:col>
      <xdr:colOff>453848</xdr:colOff>
      <xdr:row>175</xdr:row>
      <xdr:rowOff>242132</xdr:rowOff>
    </xdr:to>
    <xdr:sp macro="" textlink="">
      <xdr:nvSpPr>
        <xdr:cNvPr id="78" name="Flèche droite à entaille 77"/>
        <xdr:cNvSpPr/>
      </xdr:nvSpPr>
      <xdr:spPr>
        <a:xfrm rot="2691217">
          <a:off x="12496800" y="482981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200</xdr:row>
      <xdr:rowOff>88900</xdr:rowOff>
    </xdr:from>
    <xdr:to>
      <xdr:col>10</xdr:col>
      <xdr:colOff>466548</xdr:colOff>
      <xdr:row>200</xdr:row>
      <xdr:rowOff>242132</xdr:rowOff>
    </xdr:to>
    <xdr:sp macro="" textlink="">
      <xdr:nvSpPr>
        <xdr:cNvPr id="86" name="Flèche droite à entaille 85"/>
        <xdr:cNvSpPr/>
      </xdr:nvSpPr>
      <xdr:spPr>
        <a:xfrm rot="2691217">
          <a:off x="12484100" y="603377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152399</xdr:colOff>
      <xdr:row>182</xdr:row>
      <xdr:rowOff>101602</xdr:rowOff>
    </xdr:from>
    <xdr:to>
      <xdr:col>10</xdr:col>
      <xdr:colOff>491947</xdr:colOff>
      <xdr:row>182</xdr:row>
      <xdr:rowOff>254834</xdr:rowOff>
    </xdr:to>
    <xdr:sp macro="" textlink="">
      <xdr:nvSpPr>
        <xdr:cNvPr id="38" name="Flèche droite à entaille 37"/>
        <xdr:cNvSpPr/>
      </xdr:nvSpPr>
      <xdr:spPr>
        <a:xfrm rot="2691217">
          <a:off x="12509499" y="47739302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101600</xdr:colOff>
      <xdr:row>176</xdr:row>
      <xdr:rowOff>88900</xdr:rowOff>
    </xdr:from>
    <xdr:to>
      <xdr:col>10</xdr:col>
      <xdr:colOff>441148</xdr:colOff>
      <xdr:row>176</xdr:row>
      <xdr:rowOff>242132</xdr:rowOff>
    </xdr:to>
    <xdr:sp macro="" textlink="">
      <xdr:nvSpPr>
        <xdr:cNvPr id="44" name="Flèche droite à entaille 43"/>
        <xdr:cNvSpPr/>
      </xdr:nvSpPr>
      <xdr:spPr>
        <a:xfrm rot="19287044">
          <a:off x="12458700" y="56845200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139700</xdr:colOff>
      <xdr:row>162</xdr:row>
      <xdr:rowOff>101600</xdr:rowOff>
    </xdr:from>
    <xdr:to>
      <xdr:col>10</xdr:col>
      <xdr:colOff>479248</xdr:colOff>
      <xdr:row>162</xdr:row>
      <xdr:rowOff>254832</xdr:rowOff>
    </xdr:to>
    <xdr:sp macro="" textlink="">
      <xdr:nvSpPr>
        <xdr:cNvPr id="46" name="Flèche droite à entaille 45"/>
        <xdr:cNvSpPr/>
      </xdr:nvSpPr>
      <xdr:spPr>
        <a:xfrm rot="19287044">
          <a:off x="12496800" y="50507900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114300</xdr:colOff>
      <xdr:row>172</xdr:row>
      <xdr:rowOff>114300</xdr:rowOff>
    </xdr:from>
    <xdr:to>
      <xdr:col>10</xdr:col>
      <xdr:colOff>453848</xdr:colOff>
      <xdr:row>172</xdr:row>
      <xdr:rowOff>267532</xdr:rowOff>
    </xdr:to>
    <xdr:sp macro="" textlink="">
      <xdr:nvSpPr>
        <xdr:cNvPr id="47" name="Flèche droite à entaille 46"/>
        <xdr:cNvSpPr/>
      </xdr:nvSpPr>
      <xdr:spPr>
        <a:xfrm>
          <a:off x="12471400" y="52108100"/>
          <a:ext cx="339548" cy="153232"/>
        </a:xfrm>
        <a:prstGeom prst="notchedRigh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171</xdr:row>
      <xdr:rowOff>101600</xdr:rowOff>
    </xdr:from>
    <xdr:to>
      <xdr:col>10</xdr:col>
      <xdr:colOff>466548</xdr:colOff>
      <xdr:row>171</xdr:row>
      <xdr:rowOff>254832</xdr:rowOff>
    </xdr:to>
    <xdr:sp macro="" textlink="">
      <xdr:nvSpPr>
        <xdr:cNvPr id="113" name="Flèche droite à entaille 112"/>
        <xdr:cNvSpPr/>
      </xdr:nvSpPr>
      <xdr:spPr>
        <a:xfrm>
          <a:off x="12484100" y="13881100"/>
          <a:ext cx="339548" cy="153232"/>
        </a:xfrm>
        <a:prstGeom prst="notchedRigh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35</xdr:col>
      <xdr:colOff>393700</xdr:colOff>
      <xdr:row>1</xdr:row>
      <xdr:rowOff>34818</xdr:rowOff>
    </xdr:from>
    <xdr:ext cx="1935216" cy="875054"/>
    <xdr:pic>
      <xdr:nvPicPr>
        <xdr:cNvPr id="117" name="Image 116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794200" y="288818"/>
          <a:ext cx="1935216" cy="875054"/>
        </a:xfrm>
        <a:prstGeom prst="rect">
          <a:avLst/>
        </a:prstGeom>
        <a:effectLst>
          <a:softEdge rad="127000"/>
        </a:effectLst>
      </xdr:spPr>
    </xdr:pic>
    <xdr:clientData/>
  </xdr:oneCellAnchor>
  <xdr:twoCellAnchor>
    <xdr:from>
      <xdr:col>10</xdr:col>
      <xdr:colOff>101600</xdr:colOff>
      <xdr:row>170</xdr:row>
      <xdr:rowOff>88900</xdr:rowOff>
    </xdr:from>
    <xdr:to>
      <xdr:col>10</xdr:col>
      <xdr:colOff>441148</xdr:colOff>
      <xdr:row>170</xdr:row>
      <xdr:rowOff>242132</xdr:rowOff>
    </xdr:to>
    <xdr:sp macro="" textlink="">
      <xdr:nvSpPr>
        <xdr:cNvPr id="103" name="Flèche droite à entaille 102"/>
        <xdr:cNvSpPr/>
      </xdr:nvSpPr>
      <xdr:spPr>
        <a:xfrm rot="19287044">
          <a:off x="12611100" y="14820900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101600</xdr:colOff>
      <xdr:row>169</xdr:row>
      <xdr:rowOff>88900</xdr:rowOff>
    </xdr:from>
    <xdr:to>
      <xdr:col>10</xdr:col>
      <xdr:colOff>441148</xdr:colOff>
      <xdr:row>169</xdr:row>
      <xdr:rowOff>242132</xdr:rowOff>
    </xdr:to>
    <xdr:sp macro="" textlink="">
      <xdr:nvSpPr>
        <xdr:cNvPr id="105" name="Flèche droite à entaille 104"/>
        <xdr:cNvSpPr/>
      </xdr:nvSpPr>
      <xdr:spPr>
        <a:xfrm rot="19287044">
          <a:off x="12611100" y="15392400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101600</xdr:colOff>
      <xdr:row>173</xdr:row>
      <xdr:rowOff>88900</xdr:rowOff>
    </xdr:from>
    <xdr:to>
      <xdr:col>10</xdr:col>
      <xdr:colOff>441148</xdr:colOff>
      <xdr:row>173</xdr:row>
      <xdr:rowOff>242132</xdr:rowOff>
    </xdr:to>
    <xdr:sp macro="" textlink="">
      <xdr:nvSpPr>
        <xdr:cNvPr id="107" name="Flèche droite à entaille 106"/>
        <xdr:cNvSpPr/>
      </xdr:nvSpPr>
      <xdr:spPr>
        <a:xfrm rot="19287044">
          <a:off x="12611100" y="15074900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165100</xdr:colOff>
      <xdr:row>168</xdr:row>
      <xdr:rowOff>88900</xdr:rowOff>
    </xdr:from>
    <xdr:to>
      <xdr:col>10</xdr:col>
      <xdr:colOff>504648</xdr:colOff>
      <xdr:row>168</xdr:row>
      <xdr:rowOff>242132</xdr:rowOff>
    </xdr:to>
    <xdr:sp macro="" textlink="">
      <xdr:nvSpPr>
        <xdr:cNvPr id="109" name="Flèche droite à entaille 108"/>
        <xdr:cNvSpPr/>
      </xdr:nvSpPr>
      <xdr:spPr>
        <a:xfrm rot="19287044">
          <a:off x="12674600" y="39217600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163</xdr:row>
      <xdr:rowOff>88900</xdr:rowOff>
    </xdr:from>
    <xdr:to>
      <xdr:col>10</xdr:col>
      <xdr:colOff>466548</xdr:colOff>
      <xdr:row>163</xdr:row>
      <xdr:rowOff>242132</xdr:rowOff>
    </xdr:to>
    <xdr:sp macro="" textlink="">
      <xdr:nvSpPr>
        <xdr:cNvPr id="111" name="Flèche droite à entaille 110"/>
        <xdr:cNvSpPr/>
      </xdr:nvSpPr>
      <xdr:spPr>
        <a:xfrm rot="2691217">
          <a:off x="12636500" y="382651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166</xdr:row>
      <xdr:rowOff>88900</xdr:rowOff>
    </xdr:from>
    <xdr:to>
      <xdr:col>10</xdr:col>
      <xdr:colOff>466548</xdr:colOff>
      <xdr:row>166</xdr:row>
      <xdr:rowOff>242132</xdr:rowOff>
    </xdr:to>
    <xdr:sp macro="" textlink="">
      <xdr:nvSpPr>
        <xdr:cNvPr id="112" name="Flèche droite à entaille 111"/>
        <xdr:cNvSpPr/>
      </xdr:nvSpPr>
      <xdr:spPr>
        <a:xfrm rot="2691217">
          <a:off x="12636500" y="385826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165</xdr:row>
      <xdr:rowOff>88900</xdr:rowOff>
    </xdr:from>
    <xdr:to>
      <xdr:col>10</xdr:col>
      <xdr:colOff>466548</xdr:colOff>
      <xdr:row>165</xdr:row>
      <xdr:rowOff>242132</xdr:rowOff>
    </xdr:to>
    <xdr:sp macro="" textlink="">
      <xdr:nvSpPr>
        <xdr:cNvPr id="115" name="Flèche droite à entaille 114"/>
        <xdr:cNvSpPr/>
      </xdr:nvSpPr>
      <xdr:spPr>
        <a:xfrm rot="2691217">
          <a:off x="12636500" y="389001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179</xdr:row>
      <xdr:rowOff>88900</xdr:rowOff>
    </xdr:from>
    <xdr:to>
      <xdr:col>10</xdr:col>
      <xdr:colOff>466548</xdr:colOff>
      <xdr:row>179</xdr:row>
      <xdr:rowOff>242132</xdr:rowOff>
    </xdr:to>
    <xdr:sp macro="" textlink="">
      <xdr:nvSpPr>
        <xdr:cNvPr id="116" name="Flèche droite à entaille 115"/>
        <xdr:cNvSpPr/>
      </xdr:nvSpPr>
      <xdr:spPr>
        <a:xfrm rot="2691217">
          <a:off x="12636500" y="420751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180</xdr:row>
      <xdr:rowOff>88900</xdr:rowOff>
    </xdr:from>
    <xdr:to>
      <xdr:col>10</xdr:col>
      <xdr:colOff>466548</xdr:colOff>
      <xdr:row>180</xdr:row>
      <xdr:rowOff>242132</xdr:rowOff>
    </xdr:to>
    <xdr:sp macro="" textlink="">
      <xdr:nvSpPr>
        <xdr:cNvPr id="118" name="Flèche droite à entaille 117"/>
        <xdr:cNvSpPr/>
      </xdr:nvSpPr>
      <xdr:spPr>
        <a:xfrm rot="2691217">
          <a:off x="12636500" y="430276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181</xdr:row>
      <xdr:rowOff>88900</xdr:rowOff>
    </xdr:from>
    <xdr:to>
      <xdr:col>10</xdr:col>
      <xdr:colOff>466548</xdr:colOff>
      <xdr:row>181</xdr:row>
      <xdr:rowOff>242132</xdr:rowOff>
    </xdr:to>
    <xdr:sp macro="" textlink="">
      <xdr:nvSpPr>
        <xdr:cNvPr id="119" name="Flèche droite à entaille 118"/>
        <xdr:cNvSpPr/>
      </xdr:nvSpPr>
      <xdr:spPr>
        <a:xfrm rot="2691217">
          <a:off x="12636500" y="433451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183</xdr:row>
      <xdr:rowOff>88900</xdr:rowOff>
    </xdr:from>
    <xdr:to>
      <xdr:col>10</xdr:col>
      <xdr:colOff>466548</xdr:colOff>
      <xdr:row>183</xdr:row>
      <xdr:rowOff>242132</xdr:rowOff>
    </xdr:to>
    <xdr:sp macro="" textlink="">
      <xdr:nvSpPr>
        <xdr:cNvPr id="120" name="Flèche droite à entaille 119"/>
        <xdr:cNvSpPr/>
      </xdr:nvSpPr>
      <xdr:spPr>
        <a:xfrm rot="2691217">
          <a:off x="12636500" y="439801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184</xdr:row>
      <xdr:rowOff>88900</xdr:rowOff>
    </xdr:from>
    <xdr:to>
      <xdr:col>10</xdr:col>
      <xdr:colOff>466548</xdr:colOff>
      <xdr:row>184</xdr:row>
      <xdr:rowOff>242132</xdr:rowOff>
    </xdr:to>
    <xdr:sp macro="" textlink="">
      <xdr:nvSpPr>
        <xdr:cNvPr id="121" name="Flèche droite à entaille 120"/>
        <xdr:cNvSpPr/>
      </xdr:nvSpPr>
      <xdr:spPr>
        <a:xfrm rot="2691217">
          <a:off x="12636500" y="442976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186</xdr:row>
      <xdr:rowOff>88900</xdr:rowOff>
    </xdr:from>
    <xdr:to>
      <xdr:col>10</xdr:col>
      <xdr:colOff>466548</xdr:colOff>
      <xdr:row>186</xdr:row>
      <xdr:rowOff>242132</xdr:rowOff>
    </xdr:to>
    <xdr:sp macro="" textlink="">
      <xdr:nvSpPr>
        <xdr:cNvPr id="122" name="Flèche droite à entaille 121"/>
        <xdr:cNvSpPr/>
      </xdr:nvSpPr>
      <xdr:spPr>
        <a:xfrm rot="2691217">
          <a:off x="12636500" y="449326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188</xdr:row>
      <xdr:rowOff>88900</xdr:rowOff>
    </xdr:from>
    <xdr:to>
      <xdr:col>10</xdr:col>
      <xdr:colOff>466548</xdr:colOff>
      <xdr:row>188</xdr:row>
      <xdr:rowOff>242132</xdr:rowOff>
    </xdr:to>
    <xdr:sp macro="" textlink="">
      <xdr:nvSpPr>
        <xdr:cNvPr id="123" name="Flèche droite à entaille 122"/>
        <xdr:cNvSpPr/>
      </xdr:nvSpPr>
      <xdr:spPr>
        <a:xfrm rot="2691217">
          <a:off x="12636500" y="455676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189</xdr:row>
      <xdr:rowOff>88900</xdr:rowOff>
    </xdr:from>
    <xdr:to>
      <xdr:col>10</xdr:col>
      <xdr:colOff>466548</xdr:colOff>
      <xdr:row>189</xdr:row>
      <xdr:rowOff>242132</xdr:rowOff>
    </xdr:to>
    <xdr:sp macro="" textlink="">
      <xdr:nvSpPr>
        <xdr:cNvPr id="125" name="Flèche droite à entaille 124"/>
        <xdr:cNvSpPr/>
      </xdr:nvSpPr>
      <xdr:spPr>
        <a:xfrm rot="2691217">
          <a:off x="12636500" y="458851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161</xdr:row>
      <xdr:rowOff>76200</xdr:rowOff>
    </xdr:from>
    <xdr:to>
      <xdr:col>10</xdr:col>
      <xdr:colOff>466548</xdr:colOff>
      <xdr:row>161</xdr:row>
      <xdr:rowOff>229432</xdr:rowOff>
    </xdr:to>
    <xdr:sp macro="" textlink="">
      <xdr:nvSpPr>
        <xdr:cNvPr id="127" name="Flèche droite à entaille 126"/>
        <xdr:cNvSpPr/>
      </xdr:nvSpPr>
      <xdr:spPr>
        <a:xfrm rot="2691217">
          <a:off x="12636500" y="372999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15</xdr:col>
      <xdr:colOff>558800</xdr:colOff>
      <xdr:row>159</xdr:row>
      <xdr:rowOff>63501</xdr:rowOff>
    </xdr:from>
    <xdr:to>
      <xdr:col>28</xdr:col>
      <xdr:colOff>215900</xdr:colOff>
      <xdr:row>172</xdr:row>
      <xdr:rowOff>1</xdr:rowOff>
    </xdr:to>
    <xdr:sp macro="" textlink="">
      <xdr:nvSpPr>
        <xdr:cNvPr id="129" name="ZoneTexte 128"/>
        <xdr:cNvSpPr txBox="1"/>
      </xdr:nvSpPr>
      <xdr:spPr>
        <a:xfrm>
          <a:off x="18982267" y="6532034"/>
          <a:ext cx="11391900" cy="37973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</a:srgbClr>
            </a:gs>
            <a:gs pos="5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12700" cmpd="sng">
          <a:solidFill>
            <a:schemeClr val="lt1">
              <a:shade val="50000"/>
            </a:schemeClr>
          </a:solidFill>
        </a:ln>
        <a:effectLst>
          <a:glow rad="228600">
            <a:srgbClr val="99FF99">
              <a:alpha val="40000"/>
            </a:srgb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pPr algn="ctr"/>
          <a:r>
            <a:rPr lang="fr-FR" sz="1800">
              <a:solidFill>
                <a:srgbClr val="FF0000"/>
              </a:solidFill>
              <a:latin typeface="Comic Sans MS" pitchFamily="66" charset="0"/>
            </a:rPr>
            <a:t>Rappel du règlement du Championnat de Lorraine</a:t>
          </a:r>
          <a:r>
            <a:rPr lang="fr-FR" sz="1800" baseline="0">
              <a:solidFill>
                <a:srgbClr val="FF0000"/>
              </a:solidFill>
              <a:latin typeface="Comic Sans MS" pitchFamily="66" charset="0"/>
            </a:rPr>
            <a:t> 2015</a:t>
          </a:r>
          <a:endParaRPr lang="fr-FR" sz="1400">
            <a:solidFill>
              <a:srgbClr val="FF0000"/>
            </a:solidFill>
            <a:latin typeface="Comic Sans MS" pitchFamily="66" charset="0"/>
          </a:endParaRPr>
        </a:p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 4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>
              <a:solidFill>
                <a:srgbClr val="0000FF"/>
              </a:solidFill>
              <a:latin typeface="Comic Sans MS" pitchFamily="66" charset="0"/>
            </a:rPr>
            <a:t>Le championnat de Lorraine 2015 se déroulera sur la totalité des épreuves moins 1, le plus mauvais résultat sera retiré pour le classement final...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</a:t>
          </a:r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 6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Les pilotes ex-æquo seront départagés sur le plus grand nombres d'épreuves ou il auront marqués des points, ensuite par la meilleure place dans la dernière manche du Championnat.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Article 7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La catégorie choisie lors de la première du championnat sera celle retenue pour le classement de la saison (sauf avis de la commission après demande écrite du pilote au président).</a:t>
          </a: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u="sng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Article 12bis 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: </a:t>
          </a:r>
          <a:r>
            <a:rPr lang="fr-FR" sz="1400" u="none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La présence des 3 premiers pilotes de chaque catégorie est obligatoire à la remise des prix de chaque épreuve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. En cas d'absence le pilote ne pourra pretendre à marquer des points au Championnat de Lorraine pour cette épreuve.</a:t>
          </a: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</xdr:txBody>
    </xdr:sp>
    <xdr:clientData/>
  </xdr:twoCellAnchor>
  <xdr:twoCellAnchor>
    <xdr:from>
      <xdr:col>10</xdr:col>
      <xdr:colOff>118531</xdr:colOff>
      <xdr:row>177</xdr:row>
      <xdr:rowOff>84665</xdr:rowOff>
    </xdr:from>
    <xdr:to>
      <xdr:col>10</xdr:col>
      <xdr:colOff>458079</xdr:colOff>
      <xdr:row>177</xdr:row>
      <xdr:rowOff>237897</xdr:rowOff>
    </xdr:to>
    <xdr:sp macro="" textlink="">
      <xdr:nvSpPr>
        <xdr:cNvPr id="35" name="Flèche droite à entaille 34"/>
        <xdr:cNvSpPr/>
      </xdr:nvSpPr>
      <xdr:spPr>
        <a:xfrm rot="19287044">
          <a:off x="14444131" y="40589198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190</xdr:row>
      <xdr:rowOff>88900</xdr:rowOff>
    </xdr:from>
    <xdr:to>
      <xdr:col>10</xdr:col>
      <xdr:colOff>466548</xdr:colOff>
      <xdr:row>190</xdr:row>
      <xdr:rowOff>242132</xdr:rowOff>
    </xdr:to>
    <xdr:sp macro="" textlink="">
      <xdr:nvSpPr>
        <xdr:cNvPr id="36" name="Flèche droite à entaille 35"/>
        <xdr:cNvSpPr/>
      </xdr:nvSpPr>
      <xdr:spPr>
        <a:xfrm rot="2691217">
          <a:off x="12636500" y="514477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114300</xdr:colOff>
      <xdr:row>178</xdr:row>
      <xdr:rowOff>76200</xdr:rowOff>
    </xdr:from>
    <xdr:to>
      <xdr:col>10</xdr:col>
      <xdr:colOff>453848</xdr:colOff>
      <xdr:row>178</xdr:row>
      <xdr:rowOff>229432</xdr:rowOff>
    </xdr:to>
    <xdr:sp macro="" textlink="">
      <xdr:nvSpPr>
        <xdr:cNvPr id="37" name="Flèche droite à entaille 36"/>
        <xdr:cNvSpPr/>
      </xdr:nvSpPr>
      <xdr:spPr>
        <a:xfrm rot="19287044">
          <a:off x="12623800" y="47625000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37247</xdr:rowOff>
    </xdr:from>
    <xdr:to>
      <xdr:col>3</xdr:col>
      <xdr:colOff>330200</xdr:colOff>
      <xdr:row>1</xdr:row>
      <xdr:rowOff>927352</xdr:rowOff>
    </xdr:to>
    <xdr:pic>
      <xdr:nvPicPr>
        <xdr:cNvPr id="4" name="Image 3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775" y="284897"/>
          <a:ext cx="1962150" cy="89010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428625</xdr:colOff>
      <xdr:row>265</xdr:row>
      <xdr:rowOff>85725</xdr:rowOff>
    </xdr:from>
    <xdr:to>
      <xdr:col>14</xdr:col>
      <xdr:colOff>76200</xdr:colOff>
      <xdr:row>267</xdr:row>
      <xdr:rowOff>9525</xdr:rowOff>
    </xdr:to>
    <xdr:pic>
      <xdr:nvPicPr>
        <xdr:cNvPr id="3088" name="Picture 6" descr="C:\Documents and Settings\Administrateur\Local Settings\Temporary Internet Files\Content.IE5\V0T1LK29\MC900424466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20825" y="55892700"/>
          <a:ext cx="4381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581025</xdr:colOff>
      <xdr:row>266</xdr:row>
      <xdr:rowOff>47625</xdr:rowOff>
    </xdr:from>
    <xdr:to>
      <xdr:col>14</xdr:col>
      <xdr:colOff>228600</xdr:colOff>
      <xdr:row>267</xdr:row>
      <xdr:rowOff>161925</xdr:rowOff>
    </xdr:to>
    <xdr:pic>
      <xdr:nvPicPr>
        <xdr:cNvPr id="3089" name="Picture 6" descr="C:\Documents and Settings\Administrateur\Local Settings\Temporary Internet Files\Content.IE5\V0T1LK29\MC900424466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373225" y="56045100"/>
          <a:ext cx="4381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267</xdr:row>
      <xdr:rowOff>9525</xdr:rowOff>
    </xdr:from>
    <xdr:to>
      <xdr:col>14</xdr:col>
      <xdr:colOff>457200</xdr:colOff>
      <xdr:row>268</xdr:row>
      <xdr:rowOff>123825</xdr:rowOff>
    </xdr:to>
    <xdr:pic>
      <xdr:nvPicPr>
        <xdr:cNvPr id="3090" name="Picture 6" descr="C:\Documents and Settings\Administrateur\Local Settings\Temporary Internet Files\Content.IE5\V0T1LK29\MC900424466[1].wm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25625" y="56197500"/>
          <a:ext cx="4381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196850</xdr:colOff>
      <xdr:row>218</xdr:row>
      <xdr:rowOff>50800</xdr:rowOff>
    </xdr:from>
    <xdr:to>
      <xdr:col>15</xdr:col>
      <xdr:colOff>536398</xdr:colOff>
      <xdr:row>219</xdr:row>
      <xdr:rowOff>13532</xdr:rowOff>
    </xdr:to>
    <xdr:sp macro="" textlink="">
      <xdr:nvSpPr>
        <xdr:cNvPr id="38" name="Flèche droite à entaille 37"/>
        <xdr:cNvSpPr/>
      </xdr:nvSpPr>
      <xdr:spPr>
        <a:xfrm rot="19287044">
          <a:off x="15436850" y="48723550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15</xdr:col>
      <xdr:colOff>349250</xdr:colOff>
      <xdr:row>219</xdr:row>
      <xdr:rowOff>12700</xdr:rowOff>
    </xdr:from>
    <xdr:to>
      <xdr:col>15</xdr:col>
      <xdr:colOff>688798</xdr:colOff>
      <xdr:row>219</xdr:row>
      <xdr:rowOff>165932</xdr:rowOff>
    </xdr:to>
    <xdr:sp macro="" textlink="">
      <xdr:nvSpPr>
        <xdr:cNvPr id="39" name="Flèche droite à entaille 38"/>
        <xdr:cNvSpPr/>
      </xdr:nvSpPr>
      <xdr:spPr>
        <a:xfrm rot="19287044">
          <a:off x="15589250" y="48875950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11</xdr:col>
      <xdr:colOff>305254</xdr:colOff>
      <xdr:row>216</xdr:row>
      <xdr:rowOff>117475</xdr:rowOff>
    </xdr:from>
    <xdr:to>
      <xdr:col>11</xdr:col>
      <xdr:colOff>644802</xdr:colOff>
      <xdr:row>217</xdr:row>
      <xdr:rowOff>80207</xdr:rowOff>
    </xdr:to>
    <xdr:sp macro="" textlink="">
      <xdr:nvSpPr>
        <xdr:cNvPr id="40" name="Flèche droite à entaille 39"/>
        <xdr:cNvSpPr/>
      </xdr:nvSpPr>
      <xdr:spPr>
        <a:xfrm rot="19287044">
          <a:off x="12538075" y="48409225"/>
          <a:ext cx="339548" cy="153232"/>
        </a:xfrm>
        <a:prstGeom prst="notchedRightArrow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149677</xdr:colOff>
      <xdr:row>56</xdr:row>
      <xdr:rowOff>107038</xdr:rowOff>
    </xdr:from>
    <xdr:to>
      <xdr:col>10</xdr:col>
      <xdr:colOff>489225</xdr:colOff>
      <xdr:row>56</xdr:row>
      <xdr:rowOff>260270</xdr:rowOff>
    </xdr:to>
    <xdr:sp macro="" textlink="">
      <xdr:nvSpPr>
        <xdr:cNvPr id="41" name="Flèche droite à entaille 40"/>
        <xdr:cNvSpPr/>
      </xdr:nvSpPr>
      <xdr:spPr>
        <a:xfrm>
          <a:off x="11782877" y="16045538"/>
          <a:ext cx="339548" cy="153232"/>
        </a:xfrm>
        <a:prstGeom prst="notchedRigh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136071</xdr:colOff>
      <xdr:row>52</xdr:row>
      <xdr:rowOff>95250</xdr:rowOff>
    </xdr:from>
    <xdr:to>
      <xdr:col>10</xdr:col>
      <xdr:colOff>475619</xdr:colOff>
      <xdr:row>52</xdr:row>
      <xdr:rowOff>248482</xdr:rowOff>
    </xdr:to>
    <xdr:sp macro="" textlink="">
      <xdr:nvSpPr>
        <xdr:cNvPr id="24" name="Flèche droite à entaille 23"/>
        <xdr:cNvSpPr/>
      </xdr:nvSpPr>
      <xdr:spPr>
        <a:xfrm rot="2691217">
          <a:off x="11756571" y="16682357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149677</xdr:colOff>
      <xdr:row>57</xdr:row>
      <xdr:rowOff>81642</xdr:rowOff>
    </xdr:from>
    <xdr:to>
      <xdr:col>10</xdr:col>
      <xdr:colOff>489225</xdr:colOff>
      <xdr:row>57</xdr:row>
      <xdr:rowOff>234874</xdr:rowOff>
    </xdr:to>
    <xdr:sp macro="" textlink="">
      <xdr:nvSpPr>
        <xdr:cNvPr id="27" name="Flèche droite à entaille 26"/>
        <xdr:cNvSpPr/>
      </xdr:nvSpPr>
      <xdr:spPr>
        <a:xfrm rot="2691217">
          <a:off x="11770177" y="18233571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35</xdr:col>
      <xdr:colOff>368300</xdr:colOff>
      <xdr:row>1</xdr:row>
      <xdr:rowOff>114299</xdr:rowOff>
    </xdr:from>
    <xdr:ext cx="1882775" cy="774701"/>
    <xdr:pic>
      <xdr:nvPicPr>
        <xdr:cNvPr id="43" name="Image 42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044900" y="368299"/>
          <a:ext cx="1882775" cy="774701"/>
        </a:xfrm>
        <a:prstGeom prst="rect">
          <a:avLst/>
        </a:prstGeom>
        <a:effectLst>
          <a:softEdge rad="127000"/>
        </a:effectLst>
      </xdr:spPr>
    </xdr:pic>
    <xdr:clientData/>
  </xdr:oneCellAnchor>
  <xdr:oneCellAnchor>
    <xdr:from>
      <xdr:col>35</xdr:col>
      <xdr:colOff>393700</xdr:colOff>
      <xdr:row>1</xdr:row>
      <xdr:rowOff>34818</xdr:rowOff>
    </xdr:from>
    <xdr:ext cx="1935216" cy="875054"/>
    <xdr:pic>
      <xdr:nvPicPr>
        <xdr:cNvPr id="44" name="Image 43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070300" y="288818"/>
          <a:ext cx="1935216" cy="875054"/>
        </a:xfrm>
        <a:prstGeom prst="rect">
          <a:avLst/>
        </a:prstGeom>
        <a:effectLst>
          <a:softEdge rad="127000"/>
        </a:effectLst>
      </xdr:spPr>
    </xdr:pic>
    <xdr:clientData/>
  </xdr:oneCellAnchor>
  <xdr:twoCellAnchor>
    <xdr:from>
      <xdr:col>10</xdr:col>
      <xdr:colOff>127000</xdr:colOff>
      <xdr:row>53</xdr:row>
      <xdr:rowOff>88900</xdr:rowOff>
    </xdr:from>
    <xdr:to>
      <xdr:col>10</xdr:col>
      <xdr:colOff>466548</xdr:colOff>
      <xdr:row>53</xdr:row>
      <xdr:rowOff>242132</xdr:rowOff>
    </xdr:to>
    <xdr:sp macro="" textlink="">
      <xdr:nvSpPr>
        <xdr:cNvPr id="25" name="Flèche droite à entaille 24"/>
        <xdr:cNvSpPr/>
      </xdr:nvSpPr>
      <xdr:spPr>
        <a:xfrm rot="2691217">
          <a:off x="11760200" y="150749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54</xdr:row>
      <xdr:rowOff>88900</xdr:rowOff>
    </xdr:from>
    <xdr:to>
      <xdr:col>10</xdr:col>
      <xdr:colOff>466548</xdr:colOff>
      <xdr:row>54</xdr:row>
      <xdr:rowOff>242132</xdr:rowOff>
    </xdr:to>
    <xdr:sp macro="" textlink="">
      <xdr:nvSpPr>
        <xdr:cNvPr id="29" name="Flèche droite à entaille 28"/>
        <xdr:cNvSpPr/>
      </xdr:nvSpPr>
      <xdr:spPr>
        <a:xfrm rot="2691217">
          <a:off x="11760200" y="153924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55</xdr:row>
      <xdr:rowOff>88900</xdr:rowOff>
    </xdr:from>
    <xdr:to>
      <xdr:col>10</xdr:col>
      <xdr:colOff>466548</xdr:colOff>
      <xdr:row>55</xdr:row>
      <xdr:rowOff>242132</xdr:rowOff>
    </xdr:to>
    <xdr:sp macro="" textlink="">
      <xdr:nvSpPr>
        <xdr:cNvPr id="30" name="Flèche droite à entaille 29"/>
        <xdr:cNvSpPr/>
      </xdr:nvSpPr>
      <xdr:spPr>
        <a:xfrm rot="2691217">
          <a:off x="11760200" y="157099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15</xdr:col>
      <xdr:colOff>457200</xdr:colOff>
      <xdr:row>50</xdr:row>
      <xdr:rowOff>38100</xdr:rowOff>
    </xdr:from>
    <xdr:to>
      <xdr:col>25</xdr:col>
      <xdr:colOff>234950</xdr:colOff>
      <xdr:row>64</xdr:row>
      <xdr:rowOff>16933</xdr:rowOff>
    </xdr:to>
    <xdr:sp macro="" textlink="">
      <xdr:nvSpPr>
        <xdr:cNvPr id="31" name="ZoneTexte 30"/>
        <xdr:cNvSpPr txBox="1"/>
      </xdr:nvSpPr>
      <xdr:spPr>
        <a:xfrm>
          <a:off x="17966267" y="13855700"/>
          <a:ext cx="8887883" cy="36703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</a:srgbClr>
            </a:gs>
            <a:gs pos="5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12700" cmpd="sng">
          <a:solidFill>
            <a:schemeClr val="lt1">
              <a:shade val="50000"/>
            </a:schemeClr>
          </a:solidFill>
        </a:ln>
        <a:effectLst>
          <a:glow rad="228600">
            <a:srgbClr val="99FF99">
              <a:alpha val="40000"/>
            </a:srgb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pPr algn="ctr"/>
          <a:r>
            <a:rPr lang="fr-FR" sz="1800">
              <a:solidFill>
                <a:srgbClr val="FF0000"/>
              </a:solidFill>
              <a:latin typeface="Comic Sans MS" pitchFamily="66" charset="0"/>
            </a:rPr>
            <a:t>Rappel du règlement du Championnat de Lorraine</a:t>
          </a:r>
          <a:r>
            <a:rPr lang="fr-FR" sz="1800" baseline="0">
              <a:solidFill>
                <a:srgbClr val="FF0000"/>
              </a:solidFill>
              <a:latin typeface="Comic Sans MS" pitchFamily="66" charset="0"/>
            </a:rPr>
            <a:t> 2015</a:t>
          </a:r>
          <a:endParaRPr lang="fr-FR" sz="1400">
            <a:solidFill>
              <a:srgbClr val="FF0000"/>
            </a:solidFill>
            <a:latin typeface="Comic Sans MS" pitchFamily="66" charset="0"/>
          </a:endParaRPr>
        </a:p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 4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>
              <a:solidFill>
                <a:srgbClr val="0000FF"/>
              </a:solidFill>
              <a:latin typeface="Comic Sans MS" pitchFamily="66" charset="0"/>
            </a:rPr>
            <a:t>Le championnat de Lorraine 2015 se déroulera sur la totalité des épreuves moins 1, le plus mauvais résultat sera retiré pour le classement final...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</a:t>
          </a:r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 6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Les pilotes ex-æquo seront départagés sur le plus grand nombres d'épreuves ou il auront marqués des points, ensuite par la meilleure place dans la dernière manche du Championnat.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Article 7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La catégorie choisie lors de la première du championnat sera celle retenue pour le classement de la saison (sauf avis de la commission après demande écrite du pilote au président).</a:t>
          </a: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u="sng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Article 12bis 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: </a:t>
          </a:r>
          <a:r>
            <a:rPr lang="fr-FR" sz="1400" u="none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La présence des 3 premiers pilotes de chaque catégorie est obligatoire à la remise des prix de chaque épreuve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. En cas d'absence le pilote ne pourra pretendre à marquer des points au Championnat de Lorraine pour cette épreuve.</a:t>
          </a: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37247</xdr:rowOff>
    </xdr:from>
    <xdr:to>
      <xdr:col>3</xdr:col>
      <xdr:colOff>330200</xdr:colOff>
      <xdr:row>1</xdr:row>
      <xdr:rowOff>927352</xdr:rowOff>
    </xdr:to>
    <xdr:pic>
      <xdr:nvPicPr>
        <xdr:cNvPr id="2" name="Image 1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775" y="284897"/>
          <a:ext cx="1962150" cy="890105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10</xdr:col>
      <xdr:colOff>127000</xdr:colOff>
      <xdr:row>56</xdr:row>
      <xdr:rowOff>101600</xdr:rowOff>
    </xdr:from>
    <xdr:to>
      <xdr:col>10</xdr:col>
      <xdr:colOff>466548</xdr:colOff>
      <xdr:row>56</xdr:row>
      <xdr:rowOff>254832</xdr:rowOff>
    </xdr:to>
    <xdr:sp macro="" textlink="">
      <xdr:nvSpPr>
        <xdr:cNvPr id="39" name="Flèche droite à entaille 38"/>
        <xdr:cNvSpPr/>
      </xdr:nvSpPr>
      <xdr:spPr>
        <a:xfrm rot="2691217">
          <a:off x="13462000" y="183642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114300</xdr:colOff>
      <xdr:row>66</xdr:row>
      <xdr:rowOff>101600</xdr:rowOff>
    </xdr:from>
    <xdr:to>
      <xdr:col>10</xdr:col>
      <xdr:colOff>453848</xdr:colOff>
      <xdr:row>66</xdr:row>
      <xdr:rowOff>254832</xdr:rowOff>
    </xdr:to>
    <xdr:sp macro="" textlink="">
      <xdr:nvSpPr>
        <xdr:cNvPr id="20" name="Flèche droite à entaille 19"/>
        <xdr:cNvSpPr/>
      </xdr:nvSpPr>
      <xdr:spPr>
        <a:xfrm>
          <a:off x="13436600" y="22301200"/>
          <a:ext cx="339548" cy="153232"/>
        </a:xfrm>
        <a:prstGeom prst="notchedRigh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oneCellAnchor>
    <xdr:from>
      <xdr:col>35</xdr:col>
      <xdr:colOff>393700</xdr:colOff>
      <xdr:row>1</xdr:row>
      <xdr:rowOff>34818</xdr:rowOff>
    </xdr:from>
    <xdr:ext cx="1935216" cy="875054"/>
    <xdr:pic>
      <xdr:nvPicPr>
        <xdr:cNvPr id="52" name="Image 51" descr="Logo_ligue_lorraine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759400" y="288818"/>
          <a:ext cx="1935216" cy="875054"/>
        </a:xfrm>
        <a:prstGeom prst="rect">
          <a:avLst/>
        </a:prstGeom>
        <a:effectLst>
          <a:softEdge rad="127000"/>
        </a:effectLst>
      </xdr:spPr>
    </xdr:pic>
    <xdr:clientData/>
  </xdr:oneCellAnchor>
  <xdr:twoCellAnchor>
    <xdr:from>
      <xdr:col>10</xdr:col>
      <xdr:colOff>101600</xdr:colOff>
      <xdr:row>64</xdr:row>
      <xdr:rowOff>76200</xdr:rowOff>
    </xdr:from>
    <xdr:to>
      <xdr:col>10</xdr:col>
      <xdr:colOff>441148</xdr:colOff>
      <xdr:row>64</xdr:row>
      <xdr:rowOff>229432</xdr:rowOff>
    </xdr:to>
    <xdr:sp macro="" textlink="">
      <xdr:nvSpPr>
        <xdr:cNvPr id="40" name="Flèche droite à entaille 39"/>
        <xdr:cNvSpPr/>
      </xdr:nvSpPr>
      <xdr:spPr>
        <a:xfrm>
          <a:off x="13423900" y="18326100"/>
          <a:ext cx="339548" cy="153232"/>
        </a:xfrm>
        <a:prstGeom prst="notchedRigh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101600</xdr:colOff>
      <xdr:row>65</xdr:row>
      <xdr:rowOff>76200</xdr:rowOff>
    </xdr:from>
    <xdr:to>
      <xdr:col>10</xdr:col>
      <xdr:colOff>441148</xdr:colOff>
      <xdr:row>65</xdr:row>
      <xdr:rowOff>229432</xdr:rowOff>
    </xdr:to>
    <xdr:sp macro="" textlink="">
      <xdr:nvSpPr>
        <xdr:cNvPr id="43" name="Flèche droite à entaille 42"/>
        <xdr:cNvSpPr/>
      </xdr:nvSpPr>
      <xdr:spPr>
        <a:xfrm>
          <a:off x="13423900" y="18643600"/>
          <a:ext cx="339548" cy="153232"/>
        </a:xfrm>
        <a:prstGeom prst="notchedRigh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57</xdr:row>
      <xdr:rowOff>76200</xdr:rowOff>
    </xdr:from>
    <xdr:to>
      <xdr:col>10</xdr:col>
      <xdr:colOff>466548</xdr:colOff>
      <xdr:row>57</xdr:row>
      <xdr:rowOff>229432</xdr:rowOff>
    </xdr:to>
    <xdr:sp macro="" textlink="">
      <xdr:nvSpPr>
        <xdr:cNvPr id="44" name="Flèche droite à entaille 43"/>
        <xdr:cNvSpPr/>
      </xdr:nvSpPr>
      <xdr:spPr>
        <a:xfrm rot="2691217">
          <a:off x="13449300" y="161036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58</xdr:row>
      <xdr:rowOff>76200</xdr:rowOff>
    </xdr:from>
    <xdr:to>
      <xdr:col>10</xdr:col>
      <xdr:colOff>466548</xdr:colOff>
      <xdr:row>58</xdr:row>
      <xdr:rowOff>229432</xdr:rowOff>
    </xdr:to>
    <xdr:sp macro="" textlink="">
      <xdr:nvSpPr>
        <xdr:cNvPr id="45" name="Flèche droite à entaille 44"/>
        <xdr:cNvSpPr/>
      </xdr:nvSpPr>
      <xdr:spPr>
        <a:xfrm rot="2691217">
          <a:off x="13449300" y="164211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59</xdr:row>
      <xdr:rowOff>76200</xdr:rowOff>
    </xdr:from>
    <xdr:to>
      <xdr:col>10</xdr:col>
      <xdr:colOff>466548</xdr:colOff>
      <xdr:row>59</xdr:row>
      <xdr:rowOff>229432</xdr:rowOff>
    </xdr:to>
    <xdr:sp macro="" textlink="">
      <xdr:nvSpPr>
        <xdr:cNvPr id="46" name="Flèche droite à entaille 45"/>
        <xdr:cNvSpPr/>
      </xdr:nvSpPr>
      <xdr:spPr>
        <a:xfrm rot="2691217">
          <a:off x="13449300" y="167386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60</xdr:row>
      <xdr:rowOff>76200</xdr:rowOff>
    </xdr:from>
    <xdr:to>
      <xdr:col>10</xdr:col>
      <xdr:colOff>466548</xdr:colOff>
      <xdr:row>60</xdr:row>
      <xdr:rowOff>229432</xdr:rowOff>
    </xdr:to>
    <xdr:sp macro="" textlink="">
      <xdr:nvSpPr>
        <xdr:cNvPr id="47" name="Flèche droite à entaille 46"/>
        <xdr:cNvSpPr/>
      </xdr:nvSpPr>
      <xdr:spPr>
        <a:xfrm rot="2691217">
          <a:off x="13449300" y="170561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61</xdr:row>
      <xdr:rowOff>76200</xdr:rowOff>
    </xdr:from>
    <xdr:to>
      <xdr:col>10</xdr:col>
      <xdr:colOff>466548</xdr:colOff>
      <xdr:row>61</xdr:row>
      <xdr:rowOff>229432</xdr:rowOff>
    </xdr:to>
    <xdr:sp macro="" textlink="">
      <xdr:nvSpPr>
        <xdr:cNvPr id="48" name="Flèche droite à entaille 47"/>
        <xdr:cNvSpPr/>
      </xdr:nvSpPr>
      <xdr:spPr>
        <a:xfrm rot="2691217">
          <a:off x="13449300" y="173736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62</xdr:row>
      <xdr:rowOff>76200</xdr:rowOff>
    </xdr:from>
    <xdr:to>
      <xdr:col>10</xdr:col>
      <xdr:colOff>466548</xdr:colOff>
      <xdr:row>62</xdr:row>
      <xdr:rowOff>229432</xdr:rowOff>
    </xdr:to>
    <xdr:sp macro="" textlink="">
      <xdr:nvSpPr>
        <xdr:cNvPr id="49" name="Flèche droite à entaille 48"/>
        <xdr:cNvSpPr/>
      </xdr:nvSpPr>
      <xdr:spPr>
        <a:xfrm rot="2691217">
          <a:off x="13449300" y="176911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63</xdr:row>
      <xdr:rowOff>76200</xdr:rowOff>
    </xdr:from>
    <xdr:to>
      <xdr:col>10</xdr:col>
      <xdr:colOff>466548</xdr:colOff>
      <xdr:row>63</xdr:row>
      <xdr:rowOff>229432</xdr:rowOff>
    </xdr:to>
    <xdr:sp macro="" textlink="">
      <xdr:nvSpPr>
        <xdr:cNvPr id="50" name="Flèche droite à entaille 49"/>
        <xdr:cNvSpPr/>
      </xdr:nvSpPr>
      <xdr:spPr>
        <a:xfrm rot="2691217">
          <a:off x="13449300" y="180086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10</xdr:col>
      <xdr:colOff>127000</xdr:colOff>
      <xdr:row>67</xdr:row>
      <xdr:rowOff>76200</xdr:rowOff>
    </xdr:from>
    <xdr:to>
      <xdr:col>10</xdr:col>
      <xdr:colOff>466548</xdr:colOff>
      <xdr:row>67</xdr:row>
      <xdr:rowOff>229432</xdr:rowOff>
    </xdr:to>
    <xdr:sp macro="" textlink="">
      <xdr:nvSpPr>
        <xdr:cNvPr id="51" name="Flèche droite à entaille 50"/>
        <xdr:cNvSpPr/>
      </xdr:nvSpPr>
      <xdr:spPr>
        <a:xfrm rot="2691217">
          <a:off x="13449300" y="19278600"/>
          <a:ext cx="339548" cy="153232"/>
        </a:xfrm>
        <a:prstGeom prst="notchedRight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>
    <xdr:from>
      <xdr:col>15</xdr:col>
      <xdr:colOff>355600</xdr:colOff>
      <xdr:row>54</xdr:row>
      <xdr:rowOff>63500</xdr:rowOff>
    </xdr:from>
    <xdr:to>
      <xdr:col>25</xdr:col>
      <xdr:colOff>393700</xdr:colOff>
      <xdr:row>67</xdr:row>
      <xdr:rowOff>304800</xdr:rowOff>
    </xdr:to>
    <xdr:sp macro="" textlink="">
      <xdr:nvSpPr>
        <xdr:cNvPr id="53" name="ZoneTexte 52"/>
        <xdr:cNvSpPr txBox="1"/>
      </xdr:nvSpPr>
      <xdr:spPr>
        <a:xfrm>
          <a:off x="17348200" y="6540500"/>
          <a:ext cx="7975600" cy="4343400"/>
        </a:xfrm>
        <a:prstGeom prst="rect">
          <a:avLst/>
        </a:prstGeom>
        <a:gradFill flip="none" rotWithShape="1">
          <a:gsLst>
            <a:gs pos="0">
              <a:srgbClr val="FFFFCC">
                <a:shade val="30000"/>
                <a:satMod val="115000"/>
              </a:srgbClr>
            </a:gs>
            <a:gs pos="50000">
              <a:srgbClr val="FFFFCC">
                <a:shade val="67500"/>
                <a:satMod val="115000"/>
              </a:srgbClr>
            </a:gs>
            <a:gs pos="100000">
              <a:srgbClr val="FFFFCC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12700" cmpd="sng">
          <a:solidFill>
            <a:schemeClr val="lt1">
              <a:shade val="50000"/>
            </a:schemeClr>
          </a:solidFill>
        </a:ln>
        <a:effectLst>
          <a:glow rad="228600">
            <a:srgbClr val="99FF99">
              <a:alpha val="40000"/>
            </a:srgb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pPr algn="ctr"/>
          <a:r>
            <a:rPr lang="fr-FR" sz="1800">
              <a:solidFill>
                <a:srgbClr val="FF0000"/>
              </a:solidFill>
              <a:latin typeface="Comic Sans MS" pitchFamily="66" charset="0"/>
            </a:rPr>
            <a:t>Rappel du règlement du Championnat de Lorraine</a:t>
          </a:r>
          <a:r>
            <a:rPr lang="fr-FR" sz="1800" baseline="0">
              <a:solidFill>
                <a:srgbClr val="FF0000"/>
              </a:solidFill>
              <a:latin typeface="Comic Sans MS" pitchFamily="66" charset="0"/>
            </a:rPr>
            <a:t> 2015</a:t>
          </a:r>
          <a:endParaRPr lang="fr-FR" sz="1400">
            <a:solidFill>
              <a:srgbClr val="FF0000"/>
            </a:solidFill>
            <a:latin typeface="Comic Sans MS" pitchFamily="66" charset="0"/>
          </a:endParaRPr>
        </a:p>
        <a:p>
          <a:pPr algn="ctr"/>
          <a:endParaRPr lang="fr-FR" sz="12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 4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>
              <a:solidFill>
                <a:srgbClr val="0000FF"/>
              </a:solidFill>
              <a:latin typeface="Comic Sans MS" pitchFamily="66" charset="0"/>
            </a:rPr>
            <a:t>Le championnat de Lorraine 2015 se déroulera sur la totalité des épreuves moins 1, le plus mauvais résultat sera retiré pour le classement final...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>
              <a:solidFill>
                <a:srgbClr val="FF0000"/>
              </a:solidFill>
              <a:latin typeface="Comic Sans MS" pitchFamily="66" charset="0"/>
            </a:rPr>
            <a:t>Article</a:t>
          </a:r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 6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Les pilotes ex-æquo seront départagés sur le plus grand nombres d'épreuves ou il auront marqués des points, ensuite par la meilleure place dans la dernière manche du Championnat.</a:t>
          </a: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  <a:p>
          <a:r>
            <a:rPr lang="fr-FR" sz="1400" u="sng" baseline="0">
              <a:solidFill>
                <a:srgbClr val="FF0000"/>
              </a:solidFill>
              <a:latin typeface="Comic Sans MS" pitchFamily="66" charset="0"/>
            </a:rPr>
            <a:t>Article 7 :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</a:rPr>
            <a:t> 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</a:rPr>
            <a:t>La catégorie choisie lors de la première du championnat sera celle retenue pour le classement de la saison (sauf avis de la commission après demande écrite du pilote au président).</a:t>
          </a: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u="sng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Article 12bis </a:t>
          </a:r>
          <a:r>
            <a:rPr lang="fr-FR" sz="1400" u="none" baseline="0">
              <a:solidFill>
                <a:srgbClr val="FF0000"/>
              </a:solidFill>
              <a:latin typeface="Comic Sans MS" pitchFamily="66" charset="0"/>
              <a:ea typeface="+mn-ea"/>
              <a:cs typeface="+mn-cs"/>
            </a:rPr>
            <a:t>: </a:t>
          </a:r>
          <a:r>
            <a:rPr lang="fr-FR" sz="1400" u="none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La présence des 3 premiers pilotes de chaque catégorie est obligatoire à la remise des prix de chaque épreuve</a:t>
          </a:r>
          <a:r>
            <a:rPr lang="fr-FR" sz="1400" baseline="0">
              <a:solidFill>
                <a:srgbClr val="0000FF"/>
              </a:solidFill>
              <a:latin typeface="Comic Sans MS" pitchFamily="66" charset="0"/>
              <a:ea typeface="+mn-ea"/>
              <a:cs typeface="+mn-cs"/>
            </a:rPr>
            <a:t>. En cas d'absence le pilote ne pourra pretendre à marquer des points au Championnat de Lorraine pour cette épreuve.</a:t>
          </a: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 baseline="0">
            <a:solidFill>
              <a:srgbClr val="0000FF"/>
            </a:solidFill>
            <a:latin typeface="Comic Sans MS" pitchFamily="66" charset="0"/>
          </a:endParaRPr>
        </a:p>
        <a:p>
          <a:endParaRPr lang="fr-FR" sz="1400">
            <a:solidFill>
              <a:srgbClr val="0000FF"/>
            </a:solidFill>
            <a:latin typeface="Comic Sans MS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9900"/>
        </a:solidFill>
        <a:ln>
          <a:noFill/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a:style>
    </a:spDef>
    <a:txDef>
      <a:spPr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 algn="ctr">
          <a:defRPr sz="1200">
            <a:solidFill>
              <a:srgbClr val="0000FF"/>
            </a:solidFill>
            <a:latin typeface="Comic Sans MS" pitchFamily="66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M139"/>
  <sheetViews>
    <sheetView tabSelected="1" topLeftCell="J1" zoomScale="75" zoomScaleNormal="75" zoomScalePageLayoutView="75" workbookViewId="0">
      <selection activeCell="O11" sqref="O11"/>
    </sheetView>
  </sheetViews>
  <sheetFormatPr baseColWidth="10" defaultRowHeight="14" x14ac:dyDescent="0"/>
  <cols>
    <col min="1" max="1" width="5.1640625" customWidth="1"/>
    <col min="2" max="2" width="13.5" customWidth="1"/>
    <col min="3" max="3" width="14.33203125" customWidth="1"/>
    <col min="4" max="4" width="14.6640625" customWidth="1"/>
    <col min="5" max="5" width="30.33203125" customWidth="1"/>
    <col min="6" max="6" width="19" customWidth="1"/>
    <col min="7" max="7" width="23" customWidth="1"/>
    <col min="8" max="8" width="19.5" customWidth="1"/>
    <col min="9" max="9" width="19.1640625" customWidth="1"/>
    <col min="10" max="10" width="20.1640625" customWidth="1"/>
    <col min="11" max="11" width="9.1640625" customWidth="1"/>
    <col min="12" max="12" width="10.6640625" customWidth="1"/>
    <col min="13" max="13" width="12.6640625" customWidth="1"/>
    <col min="14" max="14" width="11.6640625" customWidth="1"/>
    <col min="15" max="15" width="10.6640625" customWidth="1"/>
    <col min="16" max="16" width="12.6640625" customWidth="1"/>
    <col min="17" max="17" width="11.5" customWidth="1"/>
    <col min="18" max="18" width="11.5" bestFit="1" customWidth="1"/>
    <col min="19" max="19" width="12.6640625" customWidth="1"/>
    <col min="20" max="20" width="11.5" bestFit="1" customWidth="1"/>
    <col min="21" max="21" width="12.83203125" customWidth="1"/>
    <col min="22" max="22" width="11.5" bestFit="1" customWidth="1"/>
    <col min="23" max="23" width="12.1640625" bestFit="1" customWidth="1"/>
    <col min="24" max="24" width="12.83203125" bestFit="1" customWidth="1"/>
    <col min="25" max="25" width="12.6640625" customWidth="1"/>
    <col min="26" max="26" width="12.83203125" bestFit="1" customWidth="1"/>
    <col min="27" max="27" width="11.33203125" customWidth="1"/>
    <col min="28" max="28" width="12.6640625" customWidth="1"/>
    <col min="31" max="31" width="12.6640625" customWidth="1"/>
    <col min="34" max="34" width="12.6640625" customWidth="1"/>
    <col min="37" max="37" width="12.6640625" customWidth="1"/>
    <col min="39" max="39" width="10.6640625" customWidth="1"/>
  </cols>
  <sheetData>
    <row r="1" spans="1:39" ht="17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75" customHeight="1">
      <c r="A2" s="13"/>
      <c r="B2" s="361" t="s">
        <v>705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3"/>
      <c r="AM2" s="13"/>
    </row>
    <row r="3" spans="1:39" ht="20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30" customHeight="1">
      <c r="A4" s="13"/>
      <c r="B4" s="279" t="s">
        <v>688</v>
      </c>
      <c r="C4" s="279"/>
      <c r="D4" s="279"/>
      <c r="E4" s="279"/>
      <c r="F4" s="279"/>
      <c r="G4" s="279"/>
      <c r="H4" s="279"/>
      <c r="I4" s="279"/>
      <c r="J4" s="279"/>
      <c r="K4" s="279"/>
      <c r="L4" s="276" t="s">
        <v>559</v>
      </c>
      <c r="M4" s="277"/>
      <c r="N4" s="278"/>
      <c r="O4" s="276" t="s">
        <v>560</v>
      </c>
      <c r="P4" s="277"/>
      <c r="Q4" s="278"/>
      <c r="R4" s="276" t="s">
        <v>561</v>
      </c>
      <c r="S4" s="277"/>
      <c r="T4" s="278"/>
      <c r="U4" s="276" t="s">
        <v>562</v>
      </c>
      <c r="V4" s="277"/>
      <c r="W4" s="278"/>
      <c r="X4" s="276" t="s">
        <v>563</v>
      </c>
      <c r="Y4" s="277"/>
      <c r="Z4" s="278"/>
      <c r="AA4" s="276" t="s">
        <v>564</v>
      </c>
      <c r="AB4" s="277"/>
      <c r="AC4" s="278"/>
      <c r="AD4" s="276" t="s">
        <v>565</v>
      </c>
      <c r="AE4" s="277"/>
      <c r="AF4" s="278"/>
      <c r="AG4" s="276" t="s">
        <v>566</v>
      </c>
      <c r="AH4" s="277"/>
      <c r="AI4" s="278"/>
      <c r="AJ4" s="276" t="s">
        <v>567</v>
      </c>
      <c r="AK4" s="277"/>
      <c r="AL4" s="278"/>
      <c r="AM4" s="13"/>
    </row>
    <row r="5" spans="1:39" ht="17">
      <c r="A5" s="13"/>
      <c r="B5" s="25" t="s">
        <v>76</v>
      </c>
      <c r="C5" s="25" t="s">
        <v>74</v>
      </c>
      <c r="D5" s="25" t="s">
        <v>75</v>
      </c>
      <c r="E5" s="26" t="s">
        <v>0</v>
      </c>
      <c r="F5" s="26" t="s">
        <v>1</v>
      </c>
      <c r="G5" s="26" t="s">
        <v>10</v>
      </c>
      <c r="H5" s="26" t="s">
        <v>83</v>
      </c>
      <c r="I5" s="26" t="s">
        <v>2</v>
      </c>
      <c r="J5" s="26" t="s">
        <v>180</v>
      </c>
      <c r="K5" s="26" t="s">
        <v>7</v>
      </c>
      <c r="L5" s="26" t="s">
        <v>72</v>
      </c>
      <c r="M5" s="26" t="s">
        <v>73</v>
      </c>
      <c r="N5" s="26" t="s">
        <v>66</v>
      </c>
      <c r="O5" s="26" t="s">
        <v>72</v>
      </c>
      <c r="P5" s="26" t="s">
        <v>73</v>
      </c>
      <c r="Q5" s="26" t="s">
        <v>66</v>
      </c>
      <c r="R5" s="26" t="s">
        <v>72</v>
      </c>
      <c r="S5" s="26" t="s">
        <v>73</v>
      </c>
      <c r="T5" s="26" t="s">
        <v>66</v>
      </c>
      <c r="U5" s="26" t="s">
        <v>72</v>
      </c>
      <c r="V5" s="26" t="s">
        <v>73</v>
      </c>
      <c r="W5" s="26" t="s">
        <v>66</v>
      </c>
      <c r="X5" s="26" t="s">
        <v>72</v>
      </c>
      <c r="Y5" s="26" t="s">
        <v>73</v>
      </c>
      <c r="Z5" s="26" t="s">
        <v>66</v>
      </c>
      <c r="AA5" s="26" t="s">
        <v>72</v>
      </c>
      <c r="AB5" s="26" t="s">
        <v>73</v>
      </c>
      <c r="AC5" s="26" t="s">
        <v>66</v>
      </c>
      <c r="AD5" s="26" t="s">
        <v>72</v>
      </c>
      <c r="AE5" s="26" t="s">
        <v>73</v>
      </c>
      <c r="AF5" s="26" t="s">
        <v>66</v>
      </c>
      <c r="AG5" s="26" t="s">
        <v>72</v>
      </c>
      <c r="AH5" s="26" t="s">
        <v>73</v>
      </c>
      <c r="AI5" s="26" t="s">
        <v>66</v>
      </c>
      <c r="AJ5" s="26" t="s">
        <v>72</v>
      </c>
      <c r="AK5" s="26" t="s">
        <v>73</v>
      </c>
      <c r="AL5" s="26" t="s">
        <v>66</v>
      </c>
      <c r="AM5" s="13"/>
    </row>
    <row r="6" spans="1:39" ht="20" customHeight="1">
      <c r="A6" s="13"/>
      <c r="B6" s="208">
        <v>1</v>
      </c>
      <c r="C6" s="215">
        <f>ABS(M6)+ABS(P6)+ABS(S6)+ABS(V6)+ABS(Y6)+ABS(AB6)+ABS(AE6)+ABS(AH6)</f>
        <v>117</v>
      </c>
      <c r="D6" s="7">
        <f>C6-MINA(M6,P6,S6,V6,Y6,AB6,AE6,AH6,AK6)</f>
        <v>100</v>
      </c>
      <c r="E6" s="208" t="s">
        <v>3</v>
      </c>
      <c r="F6" s="208" t="s">
        <v>4</v>
      </c>
      <c r="G6" s="208" t="s">
        <v>20</v>
      </c>
      <c r="H6" s="208" t="s">
        <v>84</v>
      </c>
      <c r="I6" s="208" t="s">
        <v>594</v>
      </c>
      <c r="J6" s="209">
        <v>1987</v>
      </c>
      <c r="K6" s="208" t="s">
        <v>568</v>
      </c>
      <c r="L6" s="209">
        <v>2</v>
      </c>
      <c r="M6" s="12">
        <f>IF(L6="",0,LOOKUP(L6,'Matrice classement'!$B$2:$C$19))</f>
        <v>17</v>
      </c>
      <c r="N6" s="211">
        <v>50</v>
      </c>
      <c r="O6" s="209">
        <v>1</v>
      </c>
      <c r="P6" s="210">
        <f>IF(O6="",0,LOOKUP(O6,'Matrice classement'!$B$2:$C$19))</f>
        <v>20</v>
      </c>
      <c r="Q6" s="211">
        <v>5</v>
      </c>
      <c r="R6" s="209">
        <v>1</v>
      </c>
      <c r="S6" s="210">
        <f>IF(R6="",0,LOOKUP(R6,'Matrice classement'!$B$2:$C$19))</f>
        <v>20</v>
      </c>
      <c r="T6" s="211">
        <v>40</v>
      </c>
      <c r="U6" s="209">
        <v>1</v>
      </c>
      <c r="V6" s="210">
        <f>IF(U6="",0,LOOKUP(U6,'Matrice classement'!$B$2:$C$19))</f>
        <v>20</v>
      </c>
      <c r="W6" s="5">
        <v>38</v>
      </c>
      <c r="X6" s="209">
        <v>1</v>
      </c>
      <c r="Y6" s="210">
        <f>IF(X6="",0,LOOKUP(X6,'Matrice classement'!$B$2:$C$19))</f>
        <v>20</v>
      </c>
      <c r="Z6" s="211">
        <v>96</v>
      </c>
      <c r="AA6" s="209">
        <v>1</v>
      </c>
      <c r="AB6" s="210">
        <f>IF(AA6="",0,LOOKUP(AA6,'Matrice classement'!$B$2:$C$19))</f>
        <v>20</v>
      </c>
      <c r="AC6" s="211">
        <v>19</v>
      </c>
      <c r="AD6" s="209"/>
      <c r="AE6" s="210"/>
      <c r="AF6" s="211"/>
      <c r="AG6" s="209"/>
      <c r="AH6" s="210"/>
      <c r="AI6" s="211"/>
      <c r="AJ6" s="209"/>
      <c r="AK6" s="210"/>
      <c r="AL6" s="211"/>
      <c r="AM6" s="13"/>
    </row>
    <row r="7" spans="1:39" ht="19.5" customHeight="1">
      <c r="A7" s="13"/>
      <c r="B7" s="20">
        <v>2</v>
      </c>
      <c r="C7" s="81">
        <f>M7+P7+S7+V7+Y7+AB7+AE7+AH7</f>
        <v>114</v>
      </c>
      <c r="D7" s="8">
        <f>C7-MINA(M7,P7,S7,V7,Y7,AB7,AE7,AH7,AK7)</f>
        <v>97</v>
      </c>
      <c r="E7" s="34" t="s">
        <v>36</v>
      </c>
      <c r="F7" s="34" t="s">
        <v>37</v>
      </c>
      <c r="G7" s="34" t="s">
        <v>14</v>
      </c>
      <c r="H7" s="34" t="s">
        <v>84</v>
      </c>
      <c r="I7" s="34" t="s">
        <v>595</v>
      </c>
      <c r="J7" s="122">
        <v>1997</v>
      </c>
      <c r="K7" s="122" t="s">
        <v>568</v>
      </c>
      <c r="L7" s="21">
        <v>1</v>
      </c>
      <c r="M7" s="22">
        <f>IF(L7="",0,LOOKUP(L7,'Matrice classement'!$B$2:$C$19))</f>
        <v>20</v>
      </c>
      <c r="N7" s="23">
        <v>46</v>
      </c>
      <c r="O7" s="21">
        <v>2</v>
      </c>
      <c r="P7" s="22">
        <f>IF(O7="",0,LOOKUP(O7,'Matrice classement'!$B$2:$C$19))</f>
        <v>17</v>
      </c>
      <c r="Q7" s="23">
        <v>25</v>
      </c>
      <c r="R7" s="21">
        <v>2</v>
      </c>
      <c r="S7" s="22">
        <f>IF(R7="",0,LOOKUP(R7,'Matrice classement'!$B$2:$C$19))</f>
        <v>17</v>
      </c>
      <c r="T7" s="120">
        <v>95</v>
      </c>
      <c r="U7" s="247" t="s">
        <v>713</v>
      </c>
      <c r="V7" s="248">
        <v>20</v>
      </c>
      <c r="W7" s="205"/>
      <c r="X7" s="247" t="s">
        <v>725</v>
      </c>
      <c r="Y7" s="248">
        <v>20</v>
      </c>
      <c r="Z7" s="205"/>
      <c r="AA7" s="247" t="s">
        <v>713</v>
      </c>
      <c r="AB7" s="22">
        <v>20</v>
      </c>
      <c r="AC7" s="120"/>
      <c r="AD7" s="21"/>
      <c r="AE7" s="121"/>
      <c r="AF7" s="120"/>
      <c r="AG7" s="21"/>
      <c r="AH7" s="121"/>
      <c r="AI7" s="120"/>
      <c r="AJ7" s="21"/>
      <c r="AK7" s="121"/>
      <c r="AL7" s="120"/>
      <c r="AM7" s="13"/>
    </row>
    <row r="8" spans="1:39" ht="20" customHeight="1">
      <c r="A8" s="13"/>
      <c r="B8" s="14"/>
      <c r="C8" s="14"/>
      <c r="D8" s="14"/>
      <c r="E8" s="15"/>
      <c r="F8" s="15"/>
      <c r="G8" s="15"/>
      <c r="H8" s="15"/>
      <c r="I8" s="15"/>
      <c r="J8" s="15"/>
      <c r="K8" s="16"/>
      <c r="L8" s="16"/>
      <c r="M8" s="16"/>
      <c r="N8" s="16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ht="30" customHeight="1">
      <c r="A9" s="13"/>
      <c r="B9" s="285" t="s">
        <v>67</v>
      </c>
      <c r="C9" s="286"/>
      <c r="D9" s="286"/>
      <c r="E9" s="286"/>
      <c r="F9" s="286"/>
      <c r="G9" s="286"/>
      <c r="H9" s="286"/>
      <c r="I9" s="286"/>
      <c r="J9" s="286"/>
      <c r="K9" s="287"/>
      <c r="L9" s="276" t="s">
        <v>559</v>
      </c>
      <c r="M9" s="277"/>
      <c r="N9" s="278"/>
      <c r="O9" s="276" t="s">
        <v>560</v>
      </c>
      <c r="P9" s="277"/>
      <c r="Q9" s="278"/>
      <c r="R9" s="276" t="s">
        <v>561</v>
      </c>
      <c r="S9" s="277"/>
      <c r="T9" s="278"/>
      <c r="U9" s="276" t="s">
        <v>562</v>
      </c>
      <c r="V9" s="277"/>
      <c r="W9" s="278"/>
      <c r="X9" s="276" t="s">
        <v>563</v>
      </c>
      <c r="Y9" s="277"/>
      <c r="Z9" s="278"/>
      <c r="AA9" s="276" t="s">
        <v>564</v>
      </c>
      <c r="AB9" s="277"/>
      <c r="AC9" s="278"/>
      <c r="AD9" s="276" t="s">
        <v>565</v>
      </c>
      <c r="AE9" s="277"/>
      <c r="AF9" s="278"/>
      <c r="AG9" s="276" t="s">
        <v>566</v>
      </c>
      <c r="AH9" s="277"/>
      <c r="AI9" s="278"/>
      <c r="AJ9" s="276" t="s">
        <v>567</v>
      </c>
      <c r="AK9" s="277"/>
      <c r="AL9" s="278"/>
      <c r="AM9" s="13"/>
    </row>
    <row r="10" spans="1:39" ht="20" customHeight="1">
      <c r="A10" s="13"/>
      <c r="B10" s="25" t="s">
        <v>76</v>
      </c>
      <c r="C10" s="25" t="s">
        <v>74</v>
      </c>
      <c r="D10" s="25" t="s">
        <v>75</v>
      </c>
      <c r="E10" s="26" t="s">
        <v>0</v>
      </c>
      <c r="F10" s="26" t="s">
        <v>1</v>
      </c>
      <c r="G10" s="26" t="s">
        <v>10</v>
      </c>
      <c r="H10" s="26" t="s">
        <v>83</v>
      </c>
      <c r="I10" s="26" t="s">
        <v>2</v>
      </c>
      <c r="J10" s="26" t="s">
        <v>180</v>
      </c>
      <c r="K10" s="26" t="s">
        <v>7</v>
      </c>
      <c r="L10" s="26" t="s">
        <v>72</v>
      </c>
      <c r="M10" s="26" t="s">
        <v>73</v>
      </c>
      <c r="N10" s="26" t="s">
        <v>66</v>
      </c>
      <c r="O10" s="26" t="s">
        <v>72</v>
      </c>
      <c r="P10" s="26" t="s">
        <v>73</v>
      </c>
      <c r="Q10" s="26" t="s">
        <v>66</v>
      </c>
      <c r="R10" s="26" t="s">
        <v>72</v>
      </c>
      <c r="S10" s="26" t="s">
        <v>73</v>
      </c>
      <c r="T10" s="26" t="s">
        <v>66</v>
      </c>
      <c r="U10" s="26" t="s">
        <v>72</v>
      </c>
      <c r="V10" s="26" t="s">
        <v>73</v>
      </c>
      <c r="W10" s="26" t="s">
        <v>66</v>
      </c>
      <c r="X10" s="26" t="s">
        <v>72</v>
      </c>
      <c r="Y10" s="26" t="s">
        <v>73</v>
      </c>
      <c r="Z10" s="26" t="s">
        <v>66</v>
      </c>
      <c r="AA10" s="26" t="s">
        <v>72</v>
      </c>
      <c r="AB10" s="26" t="s">
        <v>73</v>
      </c>
      <c r="AC10" s="26" t="s">
        <v>66</v>
      </c>
      <c r="AD10" s="26" t="s">
        <v>72</v>
      </c>
      <c r="AE10" s="26" t="s">
        <v>73</v>
      </c>
      <c r="AF10" s="26" t="s">
        <v>66</v>
      </c>
      <c r="AG10" s="26" t="s">
        <v>72</v>
      </c>
      <c r="AH10" s="26" t="s">
        <v>73</v>
      </c>
      <c r="AI10" s="26" t="s">
        <v>66</v>
      </c>
      <c r="AJ10" s="26" t="s">
        <v>72</v>
      </c>
      <c r="AK10" s="26" t="s">
        <v>73</v>
      </c>
      <c r="AL10" s="26" t="s">
        <v>66</v>
      </c>
      <c r="AM10" s="13"/>
    </row>
    <row r="11" spans="1:39" ht="20" customHeight="1">
      <c r="A11" s="13"/>
      <c r="B11" s="10">
        <v>1</v>
      </c>
      <c r="C11" s="80">
        <f>M11+P11+S11+V11+Y11+AB11+AE11+AH11+AK11</f>
        <v>84</v>
      </c>
      <c r="D11" s="9">
        <f>C11-MINA(M11,P11,S11,V11,Y11,AB11,AE11,AH11,AK11)</f>
        <v>84</v>
      </c>
      <c r="E11" s="10" t="s">
        <v>85</v>
      </c>
      <c r="F11" s="1" t="s">
        <v>461</v>
      </c>
      <c r="G11" s="1" t="s">
        <v>23</v>
      </c>
      <c r="H11" s="1" t="s">
        <v>84</v>
      </c>
      <c r="I11" s="1" t="s">
        <v>597</v>
      </c>
      <c r="J11" s="2">
        <v>1996</v>
      </c>
      <c r="K11" s="2" t="s">
        <v>8</v>
      </c>
      <c r="L11" s="11">
        <v>2</v>
      </c>
      <c r="M11" s="12">
        <f>IF(L11="",0,LOOKUP(L11,'Matrice classement'!$B$2:$C$19))</f>
        <v>17</v>
      </c>
      <c r="N11" s="4">
        <v>63</v>
      </c>
      <c r="O11" s="11">
        <v>2</v>
      </c>
      <c r="P11" s="12">
        <f>IF(O11="",0,LOOKUP(O11,'Matrice classement'!$B$2:$C$19))</f>
        <v>17</v>
      </c>
      <c r="Q11" s="4">
        <v>26</v>
      </c>
      <c r="R11" s="11">
        <v>3</v>
      </c>
      <c r="S11" s="12">
        <f>IF(R11="",0,LOOKUP(R11,'Matrice classement'!$B$2:$C$19))</f>
        <v>15</v>
      </c>
      <c r="T11" s="4">
        <v>110</v>
      </c>
      <c r="U11" s="68">
        <v>3</v>
      </c>
      <c r="V11" s="12">
        <f>IF(U11="",0,LOOKUP(U11,'Matrice classement'!$B$2:$C$19))</f>
        <v>15</v>
      </c>
      <c r="W11" s="4">
        <v>103</v>
      </c>
      <c r="X11" s="11" t="s">
        <v>273</v>
      </c>
      <c r="Y11" s="12">
        <f>IF(X11="",0,LOOKUP(X11,'Matrice classement'!$B$2:$C$19))</f>
        <v>0</v>
      </c>
      <c r="Z11" s="4" t="s">
        <v>273</v>
      </c>
      <c r="AA11" s="11">
        <v>1</v>
      </c>
      <c r="AB11" s="12">
        <f>IF(AA11="",0,LOOKUP(AA11,'Matrice classement'!$B$2:$C$19))</f>
        <v>20</v>
      </c>
      <c r="AC11" s="4">
        <v>46</v>
      </c>
      <c r="AD11" s="11"/>
      <c r="AE11" s="12"/>
      <c r="AF11" s="4"/>
      <c r="AG11" s="11"/>
      <c r="AH11" s="12"/>
      <c r="AI11" s="4"/>
      <c r="AJ11" s="11"/>
      <c r="AK11" s="12"/>
      <c r="AL11" s="4"/>
      <c r="AM11" s="13"/>
    </row>
    <row r="12" spans="1:39" ht="20" customHeight="1">
      <c r="A12" s="13"/>
      <c r="B12" s="10">
        <v>2</v>
      </c>
      <c r="C12" s="80">
        <f>M12+P12+S12+V12+Y12+AB12+AE12+AH12+AK12</f>
        <v>60</v>
      </c>
      <c r="D12" s="9">
        <f>C12-MINA(M12,P12,S12,V12,Y12,AB12,AE12,AH12,AK12)</f>
        <v>60</v>
      </c>
      <c r="E12" s="10" t="s">
        <v>11</v>
      </c>
      <c r="F12" s="1" t="s">
        <v>12</v>
      </c>
      <c r="G12" s="1" t="s">
        <v>13</v>
      </c>
      <c r="H12" s="1" t="s">
        <v>84</v>
      </c>
      <c r="I12" s="1" t="s">
        <v>704</v>
      </c>
      <c r="J12" s="2">
        <v>1987</v>
      </c>
      <c r="K12" s="2" t="s">
        <v>8</v>
      </c>
      <c r="L12" s="11" t="s">
        <v>273</v>
      </c>
      <c r="M12" s="12">
        <f>IF(L12="",0,LOOKUP(L12,'Matrice classement'!$B$2:$C$19))</f>
        <v>0</v>
      </c>
      <c r="N12" s="4" t="s">
        <v>273</v>
      </c>
      <c r="O12" s="11" t="s">
        <v>667</v>
      </c>
      <c r="P12" s="12">
        <f>IF(O12="",0,LOOKUP(O12,'Matrice classement'!$B$2:$C$19))</f>
        <v>0</v>
      </c>
      <c r="Q12" s="4" t="s">
        <v>667</v>
      </c>
      <c r="R12" s="11">
        <v>1</v>
      </c>
      <c r="S12" s="12">
        <f>IF(R12="",0,LOOKUP(R12,'Matrice classement'!$B$2:$C$19))</f>
        <v>20</v>
      </c>
      <c r="T12" s="5">
        <v>74</v>
      </c>
      <c r="U12" s="11">
        <v>1</v>
      </c>
      <c r="V12" s="12">
        <f>IF(U12="",0,LOOKUP(U12,'Matrice classement'!$B$2:$C$19))</f>
        <v>20</v>
      </c>
      <c r="W12" s="5">
        <v>36</v>
      </c>
      <c r="X12" s="11">
        <v>1</v>
      </c>
      <c r="Y12" s="3">
        <f>IF(X12="",0,LOOKUP(X12,'Matrice classement'!$B$2:$C$19))</f>
        <v>20</v>
      </c>
      <c r="Z12" s="5">
        <v>38</v>
      </c>
      <c r="AA12" s="11" t="s">
        <v>273</v>
      </c>
      <c r="AB12" s="12">
        <f>IF(AA12="",0,LOOKUP(AA12,'Matrice classement'!$B$2:$C$19))</f>
        <v>0</v>
      </c>
      <c r="AC12" s="4" t="s">
        <v>273</v>
      </c>
      <c r="AD12" s="11"/>
      <c r="AE12" s="3"/>
      <c r="AF12" s="5"/>
      <c r="AG12" s="11"/>
      <c r="AH12" s="3"/>
      <c r="AI12" s="5"/>
      <c r="AJ12" s="11"/>
      <c r="AK12" s="3"/>
      <c r="AL12" s="5"/>
      <c r="AM12" s="13"/>
    </row>
    <row r="13" spans="1:39" ht="19.5" customHeight="1">
      <c r="A13" s="13"/>
      <c r="B13" s="10">
        <v>3</v>
      </c>
      <c r="C13" s="80">
        <f>M13+P13+S13+V13+Y13+AB13+AE13+AH13+AK13</f>
        <v>50</v>
      </c>
      <c r="D13" s="9">
        <f>C13-MINA(M13,P13,S13,V13,Y13,AB13,AE13,AH13,AK13)</f>
        <v>50</v>
      </c>
      <c r="E13" s="35" t="s">
        <v>89</v>
      </c>
      <c r="F13" s="6" t="s">
        <v>90</v>
      </c>
      <c r="G13" s="6" t="s">
        <v>13</v>
      </c>
      <c r="H13" s="6" t="s">
        <v>84</v>
      </c>
      <c r="I13" s="6" t="s">
        <v>602</v>
      </c>
      <c r="J13" s="239">
        <v>1978</v>
      </c>
      <c r="K13" s="239" t="s">
        <v>8</v>
      </c>
      <c r="L13" s="11" t="s">
        <v>273</v>
      </c>
      <c r="M13" s="12">
        <f>IF(L13="",0,LOOKUP(L13,'Matrice classement'!$B$2:$C$19))</f>
        <v>0</v>
      </c>
      <c r="N13" s="4" t="s">
        <v>273</v>
      </c>
      <c r="O13" s="11">
        <v>5</v>
      </c>
      <c r="P13" s="12">
        <f>IF(O13="",0,LOOKUP(O13,'Matrice classement'!$B$2:$C$19))</f>
        <v>11</v>
      </c>
      <c r="Q13" s="4">
        <v>114</v>
      </c>
      <c r="R13" s="11">
        <v>4</v>
      </c>
      <c r="S13" s="12">
        <f>IF(R13="",0,LOOKUP(R13,'Matrice classement'!$B$2:$C$19))</f>
        <v>13</v>
      </c>
      <c r="T13" s="5">
        <v>129</v>
      </c>
      <c r="U13" s="11">
        <v>5</v>
      </c>
      <c r="V13" s="12">
        <f>IF(U13="",0,LOOKUP(U13,'Matrice classement'!$B$2:$C$19))</f>
        <v>11</v>
      </c>
      <c r="W13" s="5">
        <v>118</v>
      </c>
      <c r="X13" s="11" t="s">
        <v>261</v>
      </c>
      <c r="Y13" s="3">
        <f>IF(X13="",0,LOOKUP(X13,'Matrice classement'!$B$2:$C$19))</f>
        <v>0</v>
      </c>
      <c r="Z13" s="5" t="s">
        <v>261</v>
      </c>
      <c r="AA13" s="11">
        <v>3</v>
      </c>
      <c r="AB13" s="12">
        <f>IF(AA13="",0,LOOKUP(AA13,'Matrice classement'!$B$2:$C$19))</f>
        <v>15</v>
      </c>
      <c r="AC13" s="4">
        <v>114</v>
      </c>
      <c r="AD13" s="11"/>
      <c r="AE13" s="3"/>
      <c r="AF13" s="5"/>
      <c r="AG13" s="11"/>
      <c r="AH13" s="3"/>
      <c r="AI13" s="5"/>
      <c r="AJ13" s="11"/>
      <c r="AK13" s="3"/>
      <c r="AL13" s="5"/>
      <c r="AM13" s="13"/>
    </row>
    <row r="14" spans="1:39" ht="20" customHeight="1">
      <c r="A14" s="13"/>
      <c r="B14" s="10">
        <v>4</v>
      </c>
      <c r="C14" s="80">
        <f>M14+P14+S14+V14+Y14+AB14+AE14+AH14+AK14</f>
        <v>47</v>
      </c>
      <c r="D14" s="9">
        <f>C14-MINA(M14,P14,S14,V14,Y14,AB14,AE14,AH14,AK14)</f>
        <v>47</v>
      </c>
      <c r="E14" s="35" t="s">
        <v>19</v>
      </c>
      <c r="F14" s="1" t="s">
        <v>9</v>
      </c>
      <c r="G14" s="1" t="s">
        <v>20</v>
      </c>
      <c r="H14" s="1" t="s">
        <v>84</v>
      </c>
      <c r="I14" s="1" t="s">
        <v>599</v>
      </c>
      <c r="J14" s="2">
        <v>1988</v>
      </c>
      <c r="K14" s="2" t="s">
        <v>8</v>
      </c>
      <c r="L14" s="11">
        <v>4</v>
      </c>
      <c r="M14" s="12">
        <f>IF(L14="",0,LOOKUP(L14,'Matrice classement'!$B$2:$C$19))</f>
        <v>13</v>
      </c>
      <c r="N14" s="4">
        <v>67</v>
      </c>
      <c r="O14" s="11" t="s">
        <v>667</v>
      </c>
      <c r="P14" s="12">
        <f>IF(O14="",0,LOOKUP(O14,'Matrice classement'!$B$2:$C$19))</f>
        <v>0</v>
      </c>
      <c r="Q14" s="4" t="s">
        <v>667</v>
      </c>
      <c r="R14" s="11">
        <v>2</v>
      </c>
      <c r="S14" s="12">
        <f>IF(R14="",0,LOOKUP(R14,'Matrice classement'!$B$2:$C$19))</f>
        <v>17</v>
      </c>
      <c r="T14" s="5">
        <v>107</v>
      </c>
      <c r="U14" s="252" t="s">
        <v>724</v>
      </c>
      <c r="V14" s="253">
        <f>IF(U14="",0,LOOKUP(U14,'Matrice classement'!$B$2:$C$19))</f>
        <v>0</v>
      </c>
      <c r="W14" s="254">
        <v>99</v>
      </c>
      <c r="X14" s="11">
        <v>2</v>
      </c>
      <c r="Y14" s="3">
        <f>IF(X14="",0,LOOKUP(X14,'Matrice classement'!$B$2:$C$19))</f>
        <v>17</v>
      </c>
      <c r="Z14" s="5">
        <v>73</v>
      </c>
      <c r="AA14" s="252" t="s">
        <v>724</v>
      </c>
      <c r="AB14" s="253">
        <f>IF(AA14="",0,LOOKUP(AA14,'Matrice classement'!$B$2:$C$19))</f>
        <v>0</v>
      </c>
      <c r="AC14" s="254">
        <v>64</v>
      </c>
      <c r="AD14" s="11"/>
      <c r="AE14" s="3"/>
      <c r="AF14" s="5"/>
      <c r="AG14" s="116"/>
      <c r="AH14" s="12"/>
      <c r="AI14" s="4"/>
      <c r="AJ14" s="116"/>
      <c r="AK14" s="12"/>
      <c r="AL14" s="4"/>
      <c r="AM14" s="13"/>
    </row>
    <row r="15" spans="1:39" ht="20" customHeight="1">
      <c r="A15" s="13"/>
      <c r="B15" s="10">
        <v>5</v>
      </c>
      <c r="C15" s="80">
        <f>M15+P15+S15+V15+Y15+AB15+AE15+AH15+AK15</f>
        <v>43</v>
      </c>
      <c r="D15" s="9">
        <f>C15-MINA(M15,P15,S15,V15,Y15,AB15,AE15,AH15,AK15)</f>
        <v>43</v>
      </c>
      <c r="E15" s="28" t="s">
        <v>87</v>
      </c>
      <c r="F15" s="28" t="s">
        <v>37</v>
      </c>
      <c r="G15" s="28" t="s">
        <v>14</v>
      </c>
      <c r="H15" s="28" t="s">
        <v>84</v>
      </c>
      <c r="I15" s="28" t="s">
        <v>598</v>
      </c>
      <c r="J15" s="29">
        <v>1997</v>
      </c>
      <c r="K15" s="29" t="s">
        <v>8</v>
      </c>
      <c r="L15" s="11">
        <v>3</v>
      </c>
      <c r="M15" s="12">
        <f>IF(L15="",0,LOOKUP(L15,'Matrice classement'!$B$2:$C$19))</f>
        <v>15</v>
      </c>
      <c r="N15" s="4">
        <v>64</v>
      </c>
      <c r="O15" s="11">
        <v>3</v>
      </c>
      <c r="P15" s="12">
        <f>IF(O15="",0,LOOKUP(O15,'Matrice classement'!$B$2:$C$19))</f>
        <v>15</v>
      </c>
      <c r="Q15" s="4">
        <v>66</v>
      </c>
      <c r="R15" s="11" t="s">
        <v>273</v>
      </c>
      <c r="S15" s="12">
        <f>IF(R15="",0,LOOKUP(R15,'Matrice classement'!$B$2:$C$19))</f>
        <v>0</v>
      </c>
      <c r="T15" s="5" t="s">
        <v>273</v>
      </c>
      <c r="U15" s="11">
        <v>4</v>
      </c>
      <c r="V15" s="12">
        <f>IF(U15="",0,LOOKUP(U15,'Matrice classement'!$B$2:$C$19))</f>
        <v>13</v>
      </c>
      <c r="W15" s="5">
        <v>113</v>
      </c>
      <c r="X15" s="114" t="s">
        <v>694</v>
      </c>
      <c r="Y15" s="3">
        <f>IF(X15="",0,LOOKUP(X15,'Matrice classement'!$B$2:$C$19))</f>
        <v>0</v>
      </c>
      <c r="Z15" s="115" t="s">
        <v>695</v>
      </c>
      <c r="AA15" s="11" t="s">
        <v>273</v>
      </c>
      <c r="AB15" s="12">
        <f>IF(AA15="",0,LOOKUP(AA15,'Matrice classement'!$B$2:$C$19))</f>
        <v>0</v>
      </c>
      <c r="AC15" s="5" t="s">
        <v>273</v>
      </c>
      <c r="AD15" s="11"/>
      <c r="AE15" s="3"/>
      <c r="AF15" s="5"/>
      <c r="AG15" s="11"/>
      <c r="AH15" s="3"/>
      <c r="AI15" s="5"/>
      <c r="AJ15" s="11"/>
      <c r="AK15" s="3"/>
      <c r="AL15" s="5"/>
      <c r="AM15" s="13"/>
    </row>
    <row r="16" spans="1:39" ht="20" customHeight="1">
      <c r="A16" s="13"/>
      <c r="B16" s="20">
        <v>6</v>
      </c>
      <c r="C16" s="81">
        <f>M16+P16+S16+V16+Y16+AB16+AE16+AH16+AK16</f>
        <v>39</v>
      </c>
      <c r="D16" s="8">
        <f>C16-MINA(M16,P16,S16,V16,Y16,AB16,AE16,AH16,AK16)</f>
        <v>39</v>
      </c>
      <c r="E16" s="20" t="s">
        <v>21</v>
      </c>
      <c r="F16" s="27" t="s">
        <v>22</v>
      </c>
      <c r="G16" s="27" t="s">
        <v>23</v>
      </c>
      <c r="H16" s="27" t="s">
        <v>84</v>
      </c>
      <c r="I16" s="27" t="s">
        <v>601</v>
      </c>
      <c r="J16" s="240">
        <v>1989</v>
      </c>
      <c r="K16" s="240" t="s">
        <v>8</v>
      </c>
      <c r="L16" s="21" t="s">
        <v>273</v>
      </c>
      <c r="M16" s="22">
        <f>IF(L16="",0,LOOKUP(L16,'Matrice classement'!$B$2:$C$19))</f>
        <v>0</v>
      </c>
      <c r="N16" s="23" t="s">
        <v>273</v>
      </c>
      <c r="O16" s="21">
        <v>4</v>
      </c>
      <c r="P16" s="22">
        <f>IF(O16="",0,LOOKUP(O16,'Matrice classement'!$B$2:$C$19))</f>
        <v>13</v>
      </c>
      <c r="Q16" s="23">
        <v>92</v>
      </c>
      <c r="R16" s="21">
        <v>5</v>
      </c>
      <c r="S16" s="22">
        <f>IF(R16="",0,LOOKUP(R16,'Matrice classement'!$B$2:$C$19))</f>
        <v>11</v>
      </c>
      <c r="T16" s="120">
        <v>143</v>
      </c>
      <c r="U16" s="21" t="s">
        <v>273</v>
      </c>
      <c r="V16" s="22">
        <f>IF(U16="",0,LOOKUP(U16,'Matrice classement'!$B$2:$C$19))</f>
        <v>0</v>
      </c>
      <c r="W16" s="120" t="s">
        <v>273</v>
      </c>
      <c r="X16" s="21">
        <v>3</v>
      </c>
      <c r="Y16" s="121">
        <f>IF(X16="",0,LOOKUP(X16,'Matrice classement'!$B$2:$C$19))</f>
        <v>15</v>
      </c>
      <c r="Z16" s="120">
        <v>102</v>
      </c>
      <c r="AA16" s="21" t="s">
        <v>273</v>
      </c>
      <c r="AB16" s="22">
        <f>IF(AA16="",0,LOOKUP(AA16,'Matrice classement'!$B$2:$C$19))</f>
        <v>0</v>
      </c>
      <c r="AC16" s="23" t="s">
        <v>273</v>
      </c>
      <c r="AD16" s="21"/>
      <c r="AE16" s="121"/>
      <c r="AF16" s="120"/>
      <c r="AG16" s="21"/>
      <c r="AH16" s="121"/>
      <c r="AI16" s="120"/>
      <c r="AJ16" s="21"/>
      <c r="AK16" s="121"/>
      <c r="AL16" s="120"/>
      <c r="AM16" s="13"/>
    </row>
    <row r="17" spans="1:39" ht="20" customHeight="1">
      <c r="A17" s="13"/>
      <c r="B17" s="13"/>
      <c r="C17" s="13"/>
      <c r="D17" s="13"/>
      <c r="E17" s="15"/>
      <c r="F17" s="15"/>
      <c r="G17" s="15"/>
      <c r="H17" s="15"/>
      <c r="I17" s="15"/>
      <c r="J17" s="15"/>
      <c r="K17" s="16"/>
      <c r="L17" s="16"/>
      <c r="M17" s="16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ht="30" customHeight="1">
      <c r="A18" s="13"/>
      <c r="B18" s="285" t="s">
        <v>68</v>
      </c>
      <c r="C18" s="286"/>
      <c r="D18" s="286"/>
      <c r="E18" s="286"/>
      <c r="F18" s="286"/>
      <c r="G18" s="286"/>
      <c r="H18" s="286"/>
      <c r="I18" s="286"/>
      <c r="J18" s="286"/>
      <c r="K18" s="287"/>
      <c r="L18" s="276" t="s">
        <v>559</v>
      </c>
      <c r="M18" s="277"/>
      <c r="N18" s="278"/>
      <c r="O18" s="276" t="s">
        <v>560</v>
      </c>
      <c r="P18" s="277"/>
      <c r="Q18" s="278"/>
      <c r="R18" s="276" t="s">
        <v>561</v>
      </c>
      <c r="S18" s="277"/>
      <c r="T18" s="278"/>
      <c r="U18" s="276" t="s">
        <v>562</v>
      </c>
      <c r="V18" s="277"/>
      <c r="W18" s="278"/>
      <c r="X18" s="276" t="s">
        <v>563</v>
      </c>
      <c r="Y18" s="277"/>
      <c r="Z18" s="278"/>
      <c r="AA18" s="276" t="s">
        <v>564</v>
      </c>
      <c r="AB18" s="277"/>
      <c r="AC18" s="278"/>
      <c r="AD18" s="276" t="s">
        <v>565</v>
      </c>
      <c r="AE18" s="277"/>
      <c r="AF18" s="278"/>
      <c r="AG18" s="276" t="s">
        <v>566</v>
      </c>
      <c r="AH18" s="277"/>
      <c r="AI18" s="278"/>
      <c r="AJ18" s="276" t="s">
        <v>567</v>
      </c>
      <c r="AK18" s="277"/>
      <c r="AL18" s="278"/>
      <c r="AM18" s="13"/>
    </row>
    <row r="19" spans="1:39" ht="20" customHeight="1">
      <c r="A19" s="13"/>
      <c r="B19" s="25" t="s">
        <v>76</v>
      </c>
      <c r="C19" s="25" t="s">
        <v>74</v>
      </c>
      <c r="D19" s="25" t="s">
        <v>75</v>
      </c>
      <c r="E19" s="26" t="s">
        <v>0</v>
      </c>
      <c r="F19" s="26" t="s">
        <v>1</v>
      </c>
      <c r="G19" s="26" t="s">
        <v>10</v>
      </c>
      <c r="H19" s="26" t="s">
        <v>83</v>
      </c>
      <c r="I19" s="26" t="s">
        <v>2</v>
      </c>
      <c r="J19" s="26" t="s">
        <v>180</v>
      </c>
      <c r="K19" s="26" t="s">
        <v>7</v>
      </c>
      <c r="L19" s="26" t="s">
        <v>72</v>
      </c>
      <c r="M19" s="26" t="s">
        <v>73</v>
      </c>
      <c r="N19" s="26" t="s">
        <v>66</v>
      </c>
      <c r="O19" s="26" t="s">
        <v>72</v>
      </c>
      <c r="P19" s="26" t="s">
        <v>73</v>
      </c>
      <c r="Q19" s="26" t="s">
        <v>66</v>
      </c>
      <c r="R19" s="26" t="s">
        <v>72</v>
      </c>
      <c r="S19" s="26" t="s">
        <v>73</v>
      </c>
      <c r="T19" s="26" t="s">
        <v>66</v>
      </c>
      <c r="U19" s="26" t="s">
        <v>72</v>
      </c>
      <c r="V19" s="26" t="s">
        <v>73</v>
      </c>
      <c r="W19" s="26" t="s">
        <v>66</v>
      </c>
      <c r="X19" s="26" t="s">
        <v>72</v>
      </c>
      <c r="Y19" s="26" t="s">
        <v>73</v>
      </c>
      <c r="Z19" s="26" t="s">
        <v>66</v>
      </c>
      <c r="AA19" s="26" t="s">
        <v>72</v>
      </c>
      <c r="AB19" s="26" t="s">
        <v>73</v>
      </c>
      <c r="AC19" s="26" t="s">
        <v>66</v>
      </c>
      <c r="AD19" s="26" t="s">
        <v>72</v>
      </c>
      <c r="AE19" s="26" t="s">
        <v>73</v>
      </c>
      <c r="AF19" s="26" t="s">
        <v>66</v>
      </c>
      <c r="AG19" s="26" t="s">
        <v>72</v>
      </c>
      <c r="AH19" s="26" t="s">
        <v>73</v>
      </c>
      <c r="AI19" s="26" t="s">
        <v>66</v>
      </c>
      <c r="AJ19" s="26" t="s">
        <v>72</v>
      </c>
      <c r="AK19" s="26" t="s">
        <v>73</v>
      </c>
      <c r="AL19" s="26" t="s">
        <v>66</v>
      </c>
      <c r="AM19" s="13"/>
    </row>
    <row r="20" spans="1:39" ht="20" customHeight="1">
      <c r="A20" s="13"/>
      <c r="B20" s="10">
        <v>1</v>
      </c>
      <c r="C20" s="80">
        <f>M20+P20+S20+V20+Y20+AB20+AE20+AH20+AK20</f>
        <v>94</v>
      </c>
      <c r="D20" s="9">
        <f>C20-MINA(M20,P20,S20,V20,Y20,AB20,AE20,AH20,AK20)</f>
        <v>94</v>
      </c>
      <c r="E20" s="35" t="s">
        <v>128</v>
      </c>
      <c r="F20" s="35" t="s">
        <v>90</v>
      </c>
      <c r="G20" s="35" t="s">
        <v>14</v>
      </c>
      <c r="H20" s="35" t="s">
        <v>84</v>
      </c>
      <c r="I20" s="35" t="s">
        <v>580</v>
      </c>
      <c r="J20" s="68">
        <v>1987</v>
      </c>
      <c r="K20" s="68" t="s">
        <v>18</v>
      </c>
      <c r="L20" s="11" t="s">
        <v>273</v>
      </c>
      <c r="M20" s="12">
        <f>IF(L20="",0,LOOKUP(L20,'Matrice classement'!$B$2:$C$19))</f>
        <v>0</v>
      </c>
      <c r="N20" s="4" t="s">
        <v>273</v>
      </c>
      <c r="O20" s="11">
        <v>2</v>
      </c>
      <c r="P20" s="12">
        <f>IF(O20="",0,LOOKUP(O20,'Matrice classement'!$B$2:$C$19))</f>
        <v>17</v>
      </c>
      <c r="Q20" s="4">
        <v>10</v>
      </c>
      <c r="R20" s="11">
        <v>2</v>
      </c>
      <c r="S20" s="12">
        <f>IF(R20="",0,LOOKUP(R20,'Matrice classement'!$B$2:$C$19))</f>
        <v>17</v>
      </c>
      <c r="T20" s="4">
        <v>36</v>
      </c>
      <c r="U20" s="11">
        <v>1</v>
      </c>
      <c r="V20" s="12">
        <f>IF(U20="",0,LOOKUP(U20,'Matrice classement'!$B$2:$C$19))</f>
        <v>20</v>
      </c>
      <c r="W20" s="4">
        <v>5</v>
      </c>
      <c r="X20" s="11">
        <v>1</v>
      </c>
      <c r="Y20" s="3">
        <f>IF(X20="",0,LOOKUP(X20,'Matrice classement'!$B$2:$C$19))</f>
        <v>20</v>
      </c>
      <c r="Z20" s="5">
        <v>7</v>
      </c>
      <c r="AA20" s="11">
        <v>1</v>
      </c>
      <c r="AB20" s="12">
        <f>IF(AA20="",0,LOOKUP(AA20,'Matrice classement'!$B$2:$C$19))</f>
        <v>20</v>
      </c>
      <c r="AC20" s="5">
        <v>12</v>
      </c>
      <c r="AD20" s="11"/>
      <c r="AE20" s="3"/>
      <c r="AF20" s="5"/>
      <c r="AG20" s="116"/>
      <c r="AH20" s="12"/>
      <c r="AI20" s="4"/>
      <c r="AJ20" s="116"/>
      <c r="AK20" s="12"/>
      <c r="AL20" s="4"/>
      <c r="AM20" s="13"/>
    </row>
    <row r="21" spans="1:39" ht="20" customHeight="1">
      <c r="A21" s="13"/>
      <c r="B21" s="10">
        <v>2</v>
      </c>
      <c r="C21" s="80">
        <f>M21+P21+S21+V21+Y21+AB21+AE21+AH21+AK21</f>
        <v>82</v>
      </c>
      <c r="D21" s="9">
        <f>C21-MINA(M21,P21,S21,V21,Y21,AB21,AE21,AH21,AK21)</f>
        <v>82</v>
      </c>
      <c r="E21" s="10" t="s">
        <v>85</v>
      </c>
      <c r="F21" s="1" t="s">
        <v>39</v>
      </c>
      <c r="G21" s="1" t="s">
        <v>23</v>
      </c>
      <c r="H21" s="1" t="s">
        <v>84</v>
      </c>
      <c r="I21" s="1" t="s">
        <v>604</v>
      </c>
      <c r="J21" s="2">
        <v>1961</v>
      </c>
      <c r="K21" s="11" t="s">
        <v>18</v>
      </c>
      <c r="L21" s="11">
        <v>2</v>
      </c>
      <c r="M21" s="12">
        <f>IF(L21="",0,LOOKUP(L21,'Matrice classement'!$B$2:$C$19))</f>
        <v>17</v>
      </c>
      <c r="N21" s="4">
        <v>18</v>
      </c>
      <c r="O21" s="11">
        <v>1</v>
      </c>
      <c r="P21" s="12">
        <f>IF(O21="",0,LOOKUP(O21,'Matrice classement'!$B$2:$C$19))</f>
        <v>20</v>
      </c>
      <c r="Q21" s="4">
        <v>7</v>
      </c>
      <c r="R21" s="11">
        <v>3</v>
      </c>
      <c r="S21" s="12">
        <f>IF(R21="",0,LOOKUP(R21,'Matrice classement'!$B$2:$C$19))</f>
        <v>15</v>
      </c>
      <c r="T21" s="4">
        <v>41</v>
      </c>
      <c r="U21" s="24">
        <v>3</v>
      </c>
      <c r="V21" s="12">
        <f>IF(U21="",0,LOOKUP(U21,'Matrice classement'!$B$2:$C$19))</f>
        <v>15</v>
      </c>
      <c r="W21" s="4">
        <v>15</v>
      </c>
      <c r="X21" s="11" t="s">
        <v>273</v>
      </c>
      <c r="Y21" s="3">
        <f>IF(X21="",0,LOOKUP(X21,'Matrice classement'!$B$2:$C$19))</f>
        <v>0</v>
      </c>
      <c r="Z21" s="5" t="s">
        <v>273</v>
      </c>
      <c r="AA21" s="11">
        <v>3</v>
      </c>
      <c r="AB21" s="12">
        <f>IF(AA21="",0,LOOKUP(AA21,'Matrice classement'!$B$2:$C$19))</f>
        <v>15</v>
      </c>
      <c r="AC21" s="5">
        <v>35</v>
      </c>
      <c r="AD21" s="11"/>
      <c r="AE21" s="3"/>
      <c r="AF21" s="5"/>
      <c r="AG21" s="116"/>
      <c r="AH21" s="12"/>
      <c r="AI21" s="4"/>
      <c r="AJ21" s="116"/>
      <c r="AK21" s="12"/>
      <c r="AL21" s="4"/>
      <c r="AM21" s="13"/>
    </row>
    <row r="22" spans="1:39" ht="20" customHeight="1">
      <c r="A22" s="13"/>
      <c r="B22" s="10">
        <v>3</v>
      </c>
      <c r="C22" s="80">
        <f>M22+P22+S22+V22+Y22+AB22+AE22+AH22+AK22</f>
        <v>64</v>
      </c>
      <c r="D22" s="9">
        <f>C22-MINA(M22,P22,S22,V22,Y22,AB22,AE22,AH22,AK22)</f>
        <v>64</v>
      </c>
      <c r="E22" s="35" t="s">
        <v>404</v>
      </c>
      <c r="F22" s="35" t="s">
        <v>386</v>
      </c>
      <c r="G22" s="35" t="s">
        <v>13</v>
      </c>
      <c r="H22" s="35" t="s">
        <v>84</v>
      </c>
      <c r="I22" s="35" t="s">
        <v>605</v>
      </c>
      <c r="J22" s="68">
        <v>1968</v>
      </c>
      <c r="K22" s="68" t="s">
        <v>18</v>
      </c>
      <c r="L22" s="11">
        <v>3</v>
      </c>
      <c r="M22" s="12">
        <f>IF(L22="",0,LOOKUP(L22,'Matrice classement'!$B$2:$C$19))</f>
        <v>15</v>
      </c>
      <c r="N22" s="4">
        <v>25</v>
      </c>
      <c r="O22" s="11">
        <v>6</v>
      </c>
      <c r="P22" s="12">
        <f>IF(O22="",0,LOOKUP(O22,'Matrice classement'!$B$2:$C$19))</f>
        <v>10</v>
      </c>
      <c r="Q22" s="4">
        <v>26</v>
      </c>
      <c r="R22" s="11">
        <v>4</v>
      </c>
      <c r="S22" s="12">
        <f>IF(R22="",0,LOOKUP(R22,'Matrice classement'!$B$2:$C$19))</f>
        <v>13</v>
      </c>
      <c r="T22" s="5">
        <v>47</v>
      </c>
      <c r="U22" s="24">
        <v>4</v>
      </c>
      <c r="V22" s="12">
        <f>IF(U22="",0,LOOKUP(U22,'Matrice classement'!$B$2:$C$19))</f>
        <v>13</v>
      </c>
      <c r="W22" s="4">
        <v>17</v>
      </c>
      <c r="X22" s="11" t="s">
        <v>273</v>
      </c>
      <c r="Y22" s="3">
        <f>IF(X22="",0,LOOKUP(X22,'Matrice classement'!$B$2:$C$19))</f>
        <v>0</v>
      </c>
      <c r="Z22" s="5" t="s">
        <v>273</v>
      </c>
      <c r="AA22" s="11">
        <v>4</v>
      </c>
      <c r="AB22" s="12">
        <f>IF(AA22="",0,LOOKUP(AA22,'Matrice classement'!$B$2:$C$19))</f>
        <v>13</v>
      </c>
      <c r="AC22" s="5">
        <v>45</v>
      </c>
      <c r="AD22" s="11"/>
      <c r="AE22" s="3"/>
      <c r="AF22" s="5"/>
      <c r="AG22" s="116"/>
      <c r="AH22" s="12"/>
      <c r="AI22" s="4"/>
      <c r="AJ22" s="116"/>
      <c r="AK22" s="12"/>
      <c r="AL22" s="4"/>
      <c r="AM22" s="13"/>
    </row>
    <row r="23" spans="1:39" ht="20" customHeight="1">
      <c r="A23" s="13"/>
      <c r="B23" s="10">
        <v>4</v>
      </c>
      <c r="C23" s="80">
        <f>M23+P23+S23+V23+Y23+AB23+AE23+AH23+AK23</f>
        <v>61</v>
      </c>
      <c r="D23" s="9">
        <f>C23-MINA(M23,P23,S23,V23,Y23,AB23,AE23,AH23,AK23)</f>
        <v>61</v>
      </c>
      <c r="E23" s="35" t="s">
        <v>78</v>
      </c>
      <c r="F23" s="10" t="s">
        <v>37</v>
      </c>
      <c r="G23" s="10" t="s">
        <v>14</v>
      </c>
      <c r="H23" s="10" t="s">
        <v>84</v>
      </c>
      <c r="I23" s="10" t="s">
        <v>607</v>
      </c>
      <c r="J23" s="11">
        <v>1996</v>
      </c>
      <c r="K23" s="11" t="s">
        <v>18</v>
      </c>
      <c r="L23" s="11">
        <v>5</v>
      </c>
      <c r="M23" s="12">
        <f>IF(L23="",0,LOOKUP(L23,'Matrice classement'!$B$2:$C$19))</f>
        <v>11</v>
      </c>
      <c r="N23" s="4">
        <v>32</v>
      </c>
      <c r="O23" s="11">
        <v>3</v>
      </c>
      <c r="P23" s="12">
        <f>IF(O23="",0,LOOKUP(O23,'Matrice classement'!$B$2:$C$19))</f>
        <v>15</v>
      </c>
      <c r="Q23" s="4">
        <v>10</v>
      </c>
      <c r="R23" s="11">
        <v>9</v>
      </c>
      <c r="S23" s="12">
        <f>IF(R23="",0,LOOKUP(R23,'Matrice classement'!$B$2:$C$19))</f>
        <v>7</v>
      </c>
      <c r="T23" s="4">
        <v>84</v>
      </c>
      <c r="U23" s="24">
        <v>5</v>
      </c>
      <c r="V23" s="12">
        <f>IF(U23="",0,LOOKUP(U23,'Matrice classement'!$B$2:$C$19))</f>
        <v>11</v>
      </c>
      <c r="W23" s="4">
        <v>25</v>
      </c>
      <c r="X23" s="11">
        <v>2</v>
      </c>
      <c r="Y23" s="12">
        <f>IF(X23="",0,LOOKUP(X23,'Matrice classement'!$B$2:$C$19))</f>
        <v>17</v>
      </c>
      <c r="Z23" s="4">
        <v>41</v>
      </c>
      <c r="AA23" s="11" t="s">
        <v>273</v>
      </c>
      <c r="AB23" s="12">
        <f>IF(AA23="",0,LOOKUP(AA23,'Matrice classement'!$B$2:$C$19))</f>
        <v>0</v>
      </c>
      <c r="AC23" s="5" t="s">
        <v>273</v>
      </c>
      <c r="AD23" s="11"/>
      <c r="AE23" s="3"/>
      <c r="AF23" s="5"/>
      <c r="AG23" s="116"/>
      <c r="AH23" s="12"/>
      <c r="AI23" s="4"/>
      <c r="AJ23" s="116"/>
      <c r="AK23" s="12"/>
      <c r="AL23" s="4"/>
      <c r="AM23" s="13"/>
    </row>
    <row r="24" spans="1:39" ht="19.5" customHeight="1">
      <c r="A24" s="13"/>
      <c r="B24" s="10">
        <v>5</v>
      </c>
      <c r="C24" s="80">
        <f>M24+P24+S24+V24+Y24+AB24+AE24+AH24+AK24</f>
        <v>54</v>
      </c>
      <c r="D24" s="9">
        <f>C24-MINA(M24,P24,S24,V24,Y24,AB24,AE24,AH24,AK24)</f>
        <v>54</v>
      </c>
      <c r="E24" s="35" t="s">
        <v>26</v>
      </c>
      <c r="F24" s="35" t="s">
        <v>77</v>
      </c>
      <c r="G24" s="35" t="s">
        <v>20</v>
      </c>
      <c r="H24" s="35" t="s">
        <v>84</v>
      </c>
      <c r="I24" s="35" t="s">
        <v>700</v>
      </c>
      <c r="J24" s="68">
        <v>1968</v>
      </c>
      <c r="K24" s="68" t="s">
        <v>18</v>
      </c>
      <c r="L24" s="11" t="s">
        <v>273</v>
      </c>
      <c r="M24" s="12">
        <f>IF(L24="",0,LOOKUP(L24,'Matrice classement'!$B$2:$C$19))</f>
        <v>0</v>
      </c>
      <c r="N24" s="4" t="s">
        <v>273</v>
      </c>
      <c r="O24" s="11" t="s">
        <v>273</v>
      </c>
      <c r="P24" s="12">
        <f>IF(O24="",0,LOOKUP(O24,'Matrice classement'!$B$2:$C$19))</f>
        <v>0</v>
      </c>
      <c r="Q24" s="4" t="s">
        <v>273</v>
      </c>
      <c r="R24" s="11">
        <v>1</v>
      </c>
      <c r="S24" s="12">
        <f>IF(R24="",0,LOOKUP(R24,'Matrice classement'!$B$2:$C$19))</f>
        <v>20</v>
      </c>
      <c r="T24" s="4">
        <v>35</v>
      </c>
      <c r="U24" s="24">
        <v>2</v>
      </c>
      <c r="V24" s="12">
        <f>IF(U24="",0,LOOKUP(U24,'Matrice classement'!$B$2:$C$19))</f>
        <v>17</v>
      </c>
      <c r="W24" s="4">
        <v>8</v>
      </c>
      <c r="X24" s="11" t="s">
        <v>273</v>
      </c>
      <c r="Y24" s="3">
        <f>IF(X24="",0,LOOKUP(X24,'Matrice classement'!$B$2:$C$19))</f>
        <v>0</v>
      </c>
      <c r="Z24" s="5" t="s">
        <v>273</v>
      </c>
      <c r="AA24" s="11">
        <v>2</v>
      </c>
      <c r="AB24" s="12">
        <f>IF(AA24="",0,LOOKUP(AA24,'Matrice classement'!$B$2:$C$19))</f>
        <v>17</v>
      </c>
      <c r="AC24" s="5">
        <v>29</v>
      </c>
      <c r="AD24" s="11"/>
      <c r="AE24" s="12"/>
      <c r="AF24" s="5"/>
      <c r="AG24" s="11"/>
      <c r="AH24" s="12"/>
      <c r="AI24" s="4"/>
      <c r="AJ24" s="11"/>
      <c r="AK24" s="12"/>
      <c r="AL24" s="4"/>
      <c r="AM24" s="13"/>
    </row>
    <row r="25" spans="1:39" ht="19.5" customHeight="1">
      <c r="A25" s="13"/>
      <c r="B25" s="10">
        <v>6</v>
      </c>
      <c r="C25" s="80">
        <f>M25+P25+S25+V25+Y25+AB25+AE25+AH25+AK25</f>
        <v>47</v>
      </c>
      <c r="D25" s="9">
        <f>C25-MINA(M25,P25,S25,V25,Y25,AB25,AE25,AH25,AK25)</f>
        <v>47</v>
      </c>
      <c r="E25" s="35" t="s">
        <v>44</v>
      </c>
      <c r="F25" s="10" t="s">
        <v>25</v>
      </c>
      <c r="G25" s="10" t="s">
        <v>13</v>
      </c>
      <c r="H25" s="10" t="s">
        <v>84</v>
      </c>
      <c r="I25" s="10" t="s">
        <v>610</v>
      </c>
      <c r="J25" s="10">
        <v>1974</v>
      </c>
      <c r="K25" s="11" t="s">
        <v>18</v>
      </c>
      <c r="L25" s="11">
        <v>8</v>
      </c>
      <c r="M25" s="12">
        <f>IF(L25="",0,LOOKUP(L25,'Matrice classement'!$B$2:$C$19))</f>
        <v>8</v>
      </c>
      <c r="N25" s="4">
        <v>46</v>
      </c>
      <c r="O25" s="11">
        <v>7</v>
      </c>
      <c r="P25" s="12">
        <f>IF(O25="",0,LOOKUP(O25,'Matrice classement'!$B$2:$C$19))</f>
        <v>9</v>
      </c>
      <c r="Q25" s="4">
        <v>33</v>
      </c>
      <c r="R25" s="11">
        <v>7</v>
      </c>
      <c r="S25" s="12">
        <f>IF(R25="",0,LOOKUP(R25,'Matrice classement'!$B$2:$C$19))</f>
        <v>9</v>
      </c>
      <c r="T25" s="4">
        <v>65</v>
      </c>
      <c r="U25" s="11">
        <v>6</v>
      </c>
      <c r="V25" s="12">
        <f>IF(U25="",0,LOOKUP(U25,'Matrice classement'!$B$2:$C$19))</f>
        <v>10</v>
      </c>
      <c r="W25" s="4">
        <v>36</v>
      </c>
      <c r="X25" s="68" t="s">
        <v>261</v>
      </c>
      <c r="Y25" s="12">
        <f>IF(X25="",0,LOOKUP(X25,'Matrice classement'!$B$2:$C$19))</f>
        <v>0</v>
      </c>
      <c r="Z25" s="200" t="s">
        <v>261</v>
      </c>
      <c r="AA25" s="68">
        <v>5</v>
      </c>
      <c r="AB25" s="12">
        <f>IF(AA25="",0,LOOKUP(AA25,'Matrice classement'!$B$2:$C$19))</f>
        <v>11</v>
      </c>
      <c r="AC25" s="200">
        <v>67</v>
      </c>
      <c r="AD25" s="11"/>
      <c r="AE25" s="3"/>
      <c r="AF25" s="5"/>
      <c r="AG25" s="11"/>
      <c r="AH25" s="12"/>
      <c r="AI25" s="4"/>
      <c r="AJ25" s="11"/>
      <c r="AK25" s="12"/>
      <c r="AL25" s="4"/>
      <c r="AM25" s="13"/>
    </row>
    <row r="26" spans="1:39" ht="19.5" customHeight="1">
      <c r="A26" s="13"/>
      <c r="B26" s="10">
        <v>7</v>
      </c>
      <c r="C26" s="80">
        <f>M26+P26+S26+V26+Y26+AB26+AE26+AH26+AK26</f>
        <v>44</v>
      </c>
      <c r="D26" s="9">
        <f>C26-MINA(M26,P26,S26,V26,Y26,AB26,AE26,AH26,AK26)</f>
        <v>44</v>
      </c>
      <c r="E26" s="10" t="s">
        <v>92</v>
      </c>
      <c r="F26" s="10" t="s">
        <v>32</v>
      </c>
      <c r="G26" s="10" t="s">
        <v>13</v>
      </c>
      <c r="H26" s="10" t="s">
        <v>84</v>
      </c>
      <c r="I26" s="10" t="s">
        <v>608</v>
      </c>
      <c r="J26" s="10">
        <v>1981</v>
      </c>
      <c r="K26" s="11" t="s">
        <v>18</v>
      </c>
      <c r="L26" s="11">
        <v>6</v>
      </c>
      <c r="M26" s="12">
        <f>IF(L26="",0,LOOKUP(L26,'Matrice classement'!$B$2:$C$19))</f>
        <v>10</v>
      </c>
      <c r="N26" s="4">
        <v>39</v>
      </c>
      <c r="O26" s="11">
        <v>8</v>
      </c>
      <c r="P26" s="12">
        <f>IF(O26="",0,LOOKUP(O26,'Matrice classement'!$B$2:$C$19))</f>
        <v>8</v>
      </c>
      <c r="Q26" s="4">
        <v>33</v>
      </c>
      <c r="R26" s="11">
        <v>8</v>
      </c>
      <c r="S26" s="12">
        <f>IF(R26="",0,LOOKUP(R26,'Matrice classement'!$B$2:$C$19))</f>
        <v>8</v>
      </c>
      <c r="T26" s="4">
        <v>79</v>
      </c>
      <c r="U26" s="11">
        <v>8</v>
      </c>
      <c r="V26" s="12">
        <f>IF(U26="",0,LOOKUP(U26,'Matrice classement'!$B$2:$C$19))</f>
        <v>8</v>
      </c>
      <c r="W26" s="4">
        <v>63</v>
      </c>
      <c r="X26" s="11" t="s">
        <v>273</v>
      </c>
      <c r="Y26" s="3">
        <f>IF(X26="",0,LOOKUP(X26,'Matrice classement'!$B$2:$C$19))</f>
        <v>0</v>
      </c>
      <c r="Z26" s="5" t="s">
        <v>273</v>
      </c>
      <c r="AA26" s="11">
        <v>6</v>
      </c>
      <c r="AB26" s="12">
        <f>IF(AA26="",0,LOOKUP(AA26,'Matrice classement'!$B$2:$C$19))</f>
        <v>10</v>
      </c>
      <c r="AC26" s="4">
        <v>69</v>
      </c>
      <c r="AD26" s="11"/>
      <c r="AE26" s="12"/>
      <c r="AF26" s="5"/>
      <c r="AG26" s="11"/>
      <c r="AH26" s="12"/>
      <c r="AI26" s="4"/>
      <c r="AJ26" s="11"/>
      <c r="AK26" s="12"/>
      <c r="AL26" s="4"/>
      <c r="AM26" s="13"/>
    </row>
    <row r="27" spans="1:39" ht="20" customHeight="1">
      <c r="A27" s="13"/>
      <c r="B27" s="10">
        <v>8</v>
      </c>
      <c r="C27" s="80">
        <f>M27+P27+S27+V27+Y27+AB27+AE27+AH27+AK27</f>
        <v>42</v>
      </c>
      <c r="D27" s="9">
        <f>C27-MINA(M27,P27,S27,V27,Y27,AB27,AE27,AH27,AK27)</f>
        <v>42</v>
      </c>
      <c r="E27" s="35" t="s">
        <v>34</v>
      </c>
      <c r="F27" s="10" t="s">
        <v>35</v>
      </c>
      <c r="G27" s="10" t="s">
        <v>23</v>
      </c>
      <c r="H27" s="10" t="s">
        <v>84</v>
      </c>
      <c r="I27" s="10" t="s">
        <v>609</v>
      </c>
      <c r="J27" s="11">
        <v>1961</v>
      </c>
      <c r="K27" s="11" t="s">
        <v>18</v>
      </c>
      <c r="L27" s="11">
        <v>7</v>
      </c>
      <c r="M27" s="12">
        <f>IF(L27="",0,LOOKUP(L27,'Matrice classement'!$B$2:$C$19))</f>
        <v>9</v>
      </c>
      <c r="N27" s="4">
        <v>42</v>
      </c>
      <c r="O27" s="11">
        <v>4</v>
      </c>
      <c r="P27" s="12">
        <f>IF(O27="",0,LOOKUP(O27,'Matrice classement'!$B$2:$C$19))</f>
        <v>13</v>
      </c>
      <c r="Q27" s="4">
        <v>10</v>
      </c>
      <c r="R27" s="11">
        <v>5</v>
      </c>
      <c r="S27" s="12">
        <f>IF(R27="",0,LOOKUP(R27,'Matrice classement'!$B$2:$C$19))</f>
        <v>11</v>
      </c>
      <c r="T27" s="4">
        <v>59</v>
      </c>
      <c r="U27" s="11">
        <v>7</v>
      </c>
      <c r="V27" s="12">
        <f>IF(U27="",0,LOOKUP(U27,'Matrice classement'!$B$2:$C$19))</f>
        <v>9</v>
      </c>
      <c r="W27" s="4">
        <v>51</v>
      </c>
      <c r="X27" s="11" t="s">
        <v>273</v>
      </c>
      <c r="Y27" s="3">
        <f>IF(X27="",0,LOOKUP(X27,'Matrice classement'!$B$2:$C$19))</f>
        <v>0</v>
      </c>
      <c r="Z27" s="5" t="s">
        <v>273</v>
      </c>
      <c r="AA27" s="68" t="s">
        <v>273</v>
      </c>
      <c r="AB27" s="12">
        <f>IF(AA27="",0,LOOKUP(AA27,'Matrice classement'!$B$2:$C$19))</f>
        <v>0</v>
      </c>
      <c r="AC27" s="200" t="s">
        <v>273</v>
      </c>
      <c r="AD27" s="11"/>
      <c r="AE27" s="12"/>
      <c r="AF27" s="4"/>
      <c r="AG27" s="116"/>
      <c r="AH27" s="12"/>
      <c r="AI27" s="4"/>
      <c r="AJ27" s="116"/>
      <c r="AK27" s="12"/>
      <c r="AL27" s="4"/>
      <c r="AM27" s="13"/>
    </row>
    <row r="28" spans="1:39" ht="19.5" customHeight="1">
      <c r="A28" s="13"/>
      <c r="B28" s="10">
        <v>9</v>
      </c>
      <c r="C28" s="80">
        <f>M28+P28+S28+V28+Y28+AB28+AE28+AH28+AK28</f>
        <v>35</v>
      </c>
      <c r="D28" s="9">
        <f>C28-MINA(M28,P28,S28,V28,Y28,AB28,AE28,AH28,AK28)</f>
        <v>35</v>
      </c>
      <c r="E28" s="35" t="s">
        <v>41</v>
      </c>
      <c r="F28" s="10" t="s">
        <v>42</v>
      </c>
      <c r="G28" s="10" t="s">
        <v>23</v>
      </c>
      <c r="H28" s="10" t="s">
        <v>84</v>
      </c>
      <c r="I28" s="10" t="s">
        <v>611</v>
      </c>
      <c r="J28" s="10">
        <v>1986</v>
      </c>
      <c r="K28" s="11" t="s">
        <v>18</v>
      </c>
      <c r="L28" s="11">
        <v>9</v>
      </c>
      <c r="M28" s="12">
        <f>IF(L28="",0,LOOKUP(L28,'Matrice classement'!$B$2:$C$19))</f>
        <v>7</v>
      </c>
      <c r="N28" s="4">
        <v>92</v>
      </c>
      <c r="O28" s="11">
        <v>10</v>
      </c>
      <c r="P28" s="12">
        <f>IF(O28="",0,LOOKUP(O28,'Matrice classement'!$B$2:$C$19))</f>
        <v>6</v>
      </c>
      <c r="Q28" s="4">
        <v>52</v>
      </c>
      <c r="R28" s="11">
        <v>10</v>
      </c>
      <c r="S28" s="12">
        <f>IF(R28="",0,LOOKUP(R28,'Matrice classement'!$B$2:$C$19))</f>
        <v>6</v>
      </c>
      <c r="T28" s="5">
        <v>96</v>
      </c>
      <c r="U28" s="11">
        <v>9</v>
      </c>
      <c r="V28" s="12">
        <f>IF(U28="",0,LOOKUP(U28,'Matrice classement'!$B$2:$C$19))</f>
        <v>7</v>
      </c>
      <c r="W28" s="4">
        <v>63</v>
      </c>
      <c r="X28" s="11" t="s">
        <v>273</v>
      </c>
      <c r="Y28" s="12">
        <f>IF(X28="",0,LOOKUP(X28,'Matrice classement'!$B$2:$C$19))</f>
        <v>0</v>
      </c>
      <c r="Z28" s="4" t="s">
        <v>273</v>
      </c>
      <c r="AA28" s="11">
        <v>7</v>
      </c>
      <c r="AB28" s="12">
        <f>IF(AA28="",0,LOOKUP(AA28,'Matrice classement'!$B$2:$C$19))</f>
        <v>9</v>
      </c>
      <c r="AC28" s="4">
        <v>94</v>
      </c>
      <c r="AD28" s="11"/>
      <c r="AE28" s="12"/>
      <c r="AF28" s="4"/>
      <c r="AG28" s="11"/>
      <c r="AH28" s="3"/>
      <c r="AI28" s="5"/>
      <c r="AJ28" s="11"/>
      <c r="AK28" s="3"/>
      <c r="AL28" s="5"/>
      <c r="AM28" s="13"/>
    </row>
    <row r="29" spans="1:39" ht="19.5" customHeight="1">
      <c r="A29" s="13"/>
      <c r="B29" s="10">
        <v>10</v>
      </c>
      <c r="C29" s="80">
        <f>M29+P29+S29+V29+Y29+AB29+AE29+AH29+AK29</f>
        <v>23</v>
      </c>
      <c r="D29" s="9">
        <f>C29-MINA(M29,P29,S29,V29,Y29,AB29,AE29,AH29,AK29)</f>
        <v>23</v>
      </c>
      <c r="E29" s="35" t="s">
        <v>29</v>
      </c>
      <c r="F29" s="10" t="s">
        <v>30</v>
      </c>
      <c r="G29" s="10" t="s">
        <v>13</v>
      </c>
      <c r="H29" s="10" t="s">
        <v>84</v>
      </c>
      <c r="I29" s="10" t="s">
        <v>606</v>
      </c>
      <c r="J29" s="10">
        <v>1975</v>
      </c>
      <c r="K29" s="11" t="s">
        <v>18</v>
      </c>
      <c r="L29" s="11">
        <v>4</v>
      </c>
      <c r="M29" s="12">
        <f>IF(L29="",0,LOOKUP(L29,'Matrice classement'!$B$2:$C$19))</f>
        <v>13</v>
      </c>
      <c r="N29" s="4">
        <v>26</v>
      </c>
      <c r="O29" s="11" t="s">
        <v>273</v>
      </c>
      <c r="P29" s="12">
        <f>IF(O29="",0,LOOKUP(O29,'Matrice classement'!$B$2:$C$19))</f>
        <v>0</v>
      </c>
      <c r="Q29" s="4" t="s">
        <v>273</v>
      </c>
      <c r="R29" s="11">
        <v>6</v>
      </c>
      <c r="S29" s="12">
        <f>IF(R29="",0,LOOKUP(R29,'Matrice classement'!$B$2:$C$19))</f>
        <v>10</v>
      </c>
      <c r="T29" s="4">
        <v>64</v>
      </c>
      <c r="U29" s="11" t="s">
        <v>273</v>
      </c>
      <c r="V29" s="12">
        <f>IF(U29="",0,LOOKUP(U29,'Matrice classement'!$B$2:$C$19))</f>
        <v>0</v>
      </c>
      <c r="W29" s="4" t="s">
        <v>273</v>
      </c>
      <c r="X29" s="11" t="s">
        <v>273</v>
      </c>
      <c r="Y29" s="3">
        <f>IF(X29="",0,LOOKUP(X29,'Matrice classement'!$B$2:$C$19))</f>
        <v>0</v>
      </c>
      <c r="Z29" s="5" t="s">
        <v>273</v>
      </c>
      <c r="AA29" s="11" t="s">
        <v>273</v>
      </c>
      <c r="AB29" s="12">
        <f>IF(AA29="",0,LOOKUP(AA29,'Matrice classement'!$B$2:$C$19))</f>
        <v>0</v>
      </c>
      <c r="AC29" s="4" t="s">
        <v>273</v>
      </c>
      <c r="AD29" s="11"/>
      <c r="AE29" s="12"/>
      <c r="AF29" s="4"/>
      <c r="AG29" s="11"/>
      <c r="AH29" s="3"/>
      <c r="AI29" s="5"/>
      <c r="AJ29" s="11"/>
      <c r="AK29" s="3"/>
      <c r="AL29" s="5"/>
      <c r="AM29" s="13"/>
    </row>
    <row r="30" spans="1:39" ht="19.5" customHeight="1">
      <c r="A30" s="13"/>
      <c r="B30" s="10">
        <v>11</v>
      </c>
      <c r="C30" s="80">
        <f>M30+P30+S30+V30+Y30+AB30+AE30+AH30+AK30</f>
        <v>15</v>
      </c>
      <c r="D30" s="9">
        <f>C30-MINA(M30,P30,S30,V30,Y30,AB30,AE30,AH30,AK30)</f>
        <v>15</v>
      </c>
      <c r="E30" s="35" t="s">
        <v>281</v>
      </c>
      <c r="F30" s="10" t="s">
        <v>282</v>
      </c>
      <c r="G30" s="10" t="s">
        <v>20</v>
      </c>
      <c r="H30" s="10" t="s">
        <v>84</v>
      </c>
      <c r="I30" s="10" t="s">
        <v>726</v>
      </c>
      <c r="J30" s="10">
        <v>1993</v>
      </c>
      <c r="K30" s="11" t="s">
        <v>18</v>
      </c>
      <c r="L30" s="11" t="s">
        <v>273</v>
      </c>
      <c r="M30" s="12">
        <f>IF(L30="",0,LOOKUP(L30,'Matrice classement'!$B$2:$C$19))</f>
        <v>0</v>
      </c>
      <c r="N30" s="4" t="s">
        <v>273</v>
      </c>
      <c r="O30" s="11" t="s">
        <v>273</v>
      </c>
      <c r="P30" s="12">
        <f>IF(O30="",0,LOOKUP(O30,'Matrice classement'!$B$2:$C$19))</f>
        <v>0</v>
      </c>
      <c r="Q30" s="4" t="s">
        <v>273</v>
      </c>
      <c r="R30" s="11" t="s">
        <v>273</v>
      </c>
      <c r="S30" s="12">
        <f>IF(R30="",0,LOOKUP(R30,'Matrice classement'!$B$2:$C$19))</f>
        <v>0</v>
      </c>
      <c r="T30" s="4" t="s">
        <v>273</v>
      </c>
      <c r="U30" s="11" t="s">
        <v>273</v>
      </c>
      <c r="V30" s="12">
        <f>IF(U30="",0,LOOKUP(U30,'Matrice classement'!$B$2:$C$19))</f>
        <v>0</v>
      </c>
      <c r="W30" s="4" t="s">
        <v>273</v>
      </c>
      <c r="X30" s="11">
        <v>3</v>
      </c>
      <c r="Y30" s="12">
        <f>IF(X30="",0,LOOKUP(X30,'Matrice classement'!$B$2:$C$19))</f>
        <v>15</v>
      </c>
      <c r="Z30" s="4">
        <v>66</v>
      </c>
      <c r="AA30" s="11" t="s">
        <v>273</v>
      </c>
      <c r="AB30" s="12">
        <f>IF(AA30="",0,LOOKUP(AA30,'Matrice classement'!$B$2:$C$19))</f>
        <v>0</v>
      </c>
      <c r="AC30" s="4" t="s">
        <v>273</v>
      </c>
      <c r="AD30" s="11"/>
      <c r="AE30" s="12"/>
      <c r="AF30" s="4"/>
      <c r="AG30" s="11"/>
      <c r="AH30" s="3"/>
      <c r="AI30" s="5"/>
      <c r="AJ30" s="11"/>
      <c r="AK30" s="3"/>
      <c r="AL30" s="5"/>
      <c r="AM30" s="13"/>
    </row>
    <row r="31" spans="1:39" ht="20" customHeight="1">
      <c r="A31" s="13"/>
      <c r="B31" s="20">
        <v>12</v>
      </c>
      <c r="C31" s="81">
        <f>M31+P31+S31+V31+Y31+AB31+AE31+AH31+AK31</f>
        <v>0</v>
      </c>
      <c r="D31" s="8">
        <f>C31-MINA(M31,P31,S31,V31,Y31,AB31,AE31,AH31,AK31)</f>
        <v>0</v>
      </c>
      <c r="E31" s="63" t="s">
        <v>275</v>
      </c>
      <c r="F31" s="20" t="s">
        <v>54</v>
      </c>
      <c r="G31" s="20" t="s">
        <v>14</v>
      </c>
      <c r="H31" s="20" t="s">
        <v>84</v>
      </c>
      <c r="I31" s="20"/>
      <c r="J31" s="21"/>
      <c r="K31" s="21" t="s">
        <v>18</v>
      </c>
      <c r="L31" s="21" t="s">
        <v>273</v>
      </c>
      <c r="M31" s="22">
        <f>IF(L31="",0,LOOKUP(L31,'Matrice classement'!$B$2:$C$19))</f>
        <v>0</v>
      </c>
      <c r="N31" s="23" t="s">
        <v>273</v>
      </c>
      <c r="O31" s="21" t="s">
        <v>273</v>
      </c>
      <c r="P31" s="22">
        <f>IF(O31="",0,LOOKUP(O31,'Matrice classement'!$B$2:$C$19))</f>
        <v>0</v>
      </c>
      <c r="Q31" s="23" t="s">
        <v>273</v>
      </c>
      <c r="R31" s="21" t="s">
        <v>273</v>
      </c>
      <c r="S31" s="22">
        <f>IF(R31="",0,LOOKUP(R31,'Matrice classement'!$B$2:$C$19))</f>
        <v>0</v>
      </c>
      <c r="T31" s="23" t="s">
        <v>273</v>
      </c>
      <c r="U31" s="21" t="s">
        <v>273</v>
      </c>
      <c r="V31" s="22">
        <f>IF(U31="",0,LOOKUP(U31,'Matrice classement'!$B$2:$C$19))</f>
        <v>0</v>
      </c>
      <c r="W31" s="23" t="s">
        <v>273</v>
      </c>
      <c r="X31" s="21" t="s">
        <v>273</v>
      </c>
      <c r="Y31" s="121">
        <f>IF(X31="",0,LOOKUP(X31,'Matrice classement'!$B$2:$C$19))</f>
        <v>0</v>
      </c>
      <c r="Z31" s="120" t="s">
        <v>273</v>
      </c>
      <c r="AA31" s="21" t="s">
        <v>261</v>
      </c>
      <c r="AB31" s="22">
        <f>IF(AA31="",0,LOOKUP(AA31,'Matrice classement'!$B$2:$C$19))</f>
        <v>0</v>
      </c>
      <c r="AC31" s="23" t="s">
        <v>261</v>
      </c>
      <c r="AD31" s="21"/>
      <c r="AE31" s="22"/>
      <c r="AF31" s="23"/>
      <c r="AG31" s="21"/>
      <c r="AH31" s="22"/>
      <c r="AI31" s="23"/>
      <c r="AJ31" s="21"/>
      <c r="AK31" s="22"/>
      <c r="AL31" s="23"/>
      <c r="AM31" s="13"/>
    </row>
    <row r="32" spans="1:39" ht="20">
      <c r="A32" s="13"/>
      <c r="B32" s="13"/>
      <c r="C32" s="13"/>
      <c r="D32" s="13"/>
      <c r="E32" s="15"/>
      <c r="F32" s="15"/>
      <c r="G32" s="15"/>
      <c r="H32" s="15"/>
      <c r="I32" s="15"/>
      <c r="J32" s="15"/>
      <c r="K32" s="16"/>
      <c r="L32" s="16"/>
      <c r="M32" s="16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ht="30" customHeight="1">
      <c r="A33" s="13"/>
      <c r="B33" s="279" t="s">
        <v>69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6" t="s">
        <v>559</v>
      </c>
      <c r="M33" s="277"/>
      <c r="N33" s="278"/>
      <c r="O33" s="276" t="s">
        <v>560</v>
      </c>
      <c r="P33" s="277"/>
      <c r="Q33" s="278"/>
      <c r="R33" s="276" t="s">
        <v>561</v>
      </c>
      <c r="S33" s="277"/>
      <c r="T33" s="278"/>
      <c r="U33" s="276" t="s">
        <v>562</v>
      </c>
      <c r="V33" s="277"/>
      <c r="W33" s="278"/>
      <c r="X33" s="276" t="s">
        <v>563</v>
      </c>
      <c r="Y33" s="277"/>
      <c r="Z33" s="278"/>
      <c r="AA33" s="276" t="s">
        <v>564</v>
      </c>
      <c r="AB33" s="277"/>
      <c r="AC33" s="278"/>
      <c r="AD33" s="276" t="s">
        <v>565</v>
      </c>
      <c r="AE33" s="277"/>
      <c r="AF33" s="278"/>
      <c r="AG33" s="276" t="s">
        <v>566</v>
      </c>
      <c r="AH33" s="277"/>
      <c r="AI33" s="278"/>
      <c r="AJ33" s="276" t="s">
        <v>567</v>
      </c>
      <c r="AK33" s="277"/>
      <c r="AL33" s="278"/>
      <c r="AM33" s="13"/>
    </row>
    <row r="34" spans="1:39" ht="19.5" customHeight="1">
      <c r="A34" s="13"/>
      <c r="B34" s="25" t="s">
        <v>76</v>
      </c>
      <c r="C34" s="25" t="s">
        <v>74</v>
      </c>
      <c r="D34" s="25" t="s">
        <v>75</v>
      </c>
      <c r="E34" s="26" t="s">
        <v>0</v>
      </c>
      <c r="F34" s="26" t="s">
        <v>1</v>
      </c>
      <c r="G34" s="26" t="s">
        <v>10</v>
      </c>
      <c r="H34" s="26" t="s">
        <v>83</v>
      </c>
      <c r="I34" s="26" t="s">
        <v>2</v>
      </c>
      <c r="J34" s="26" t="s">
        <v>180</v>
      </c>
      <c r="K34" s="26" t="s">
        <v>7</v>
      </c>
      <c r="L34" s="26" t="s">
        <v>72</v>
      </c>
      <c r="M34" s="26" t="s">
        <v>73</v>
      </c>
      <c r="N34" s="26" t="s">
        <v>66</v>
      </c>
      <c r="O34" s="26" t="s">
        <v>72</v>
      </c>
      <c r="P34" s="26" t="s">
        <v>73</v>
      </c>
      <c r="Q34" s="26" t="s">
        <v>66</v>
      </c>
      <c r="R34" s="26" t="s">
        <v>72</v>
      </c>
      <c r="S34" s="26" t="s">
        <v>73</v>
      </c>
      <c r="T34" s="26" t="s">
        <v>66</v>
      </c>
      <c r="U34" s="26" t="s">
        <v>72</v>
      </c>
      <c r="V34" s="26" t="s">
        <v>73</v>
      </c>
      <c r="W34" s="26" t="s">
        <v>66</v>
      </c>
      <c r="X34" s="26" t="s">
        <v>72</v>
      </c>
      <c r="Y34" s="26" t="s">
        <v>73</v>
      </c>
      <c r="Z34" s="26" t="s">
        <v>66</v>
      </c>
      <c r="AA34" s="26" t="s">
        <v>72</v>
      </c>
      <c r="AB34" s="26" t="s">
        <v>73</v>
      </c>
      <c r="AC34" s="26" t="s">
        <v>66</v>
      </c>
      <c r="AD34" s="26" t="s">
        <v>72</v>
      </c>
      <c r="AE34" s="26" t="s">
        <v>73</v>
      </c>
      <c r="AF34" s="26" t="s">
        <v>66</v>
      </c>
      <c r="AG34" s="26" t="s">
        <v>72</v>
      </c>
      <c r="AH34" s="26" t="s">
        <v>73</v>
      </c>
      <c r="AI34" s="26" t="s">
        <v>66</v>
      </c>
      <c r="AJ34" s="26" t="s">
        <v>72</v>
      </c>
      <c r="AK34" s="26" t="s">
        <v>73</v>
      </c>
      <c r="AL34" s="26" t="s">
        <v>66</v>
      </c>
      <c r="AM34" s="13"/>
    </row>
    <row r="35" spans="1:39" ht="19.5" customHeight="1">
      <c r="A35" s="13"/>
      <c r="B35" s="1">
        <v>1</v>
      </c>
      <c r="C35" s="80">
        <f>M35+P35+S35+V35+Y35+AB35+AE35+AH35+AK35</f>
        <v>102</v>
      </c>
      <c r="D35" s="9">
        <f>C35-MINA(M35,P35,S35,V35,Y35,AB35,AE35,AH35,AK35)</f>
        <v>89</v>
      </c>
      <c r="E35" s="35" t="s">
        <v>153</v>
      </c>
      <c r="F35" s="1" t="s">
        <v>154</v>
      </c>
      <c r="G35" s="1" t="s">
        <v>14</v>
      </c>
      <c r="H35" s="1" t="s">
        <v>84</v>
      </c>
      <c r="I35" s="1" t="s">
        <v>614</v>
      </c>
      <c r="J35" s="1">
        <v>1960</v>
      </c>
      <c r="K35" s="2" t="s">
        <v>38</v>
      </c>
      <c r="L35" s="11">
        <v>1</v>
      </c>
      <c r="M35" s="12">
        <f>IF(L35="",0,LOOKUP(L35,'Matrice classement'!$B$2:$C$19))</f>
        <v>20</v>
      </c>
      <c r="N35" s="4">
        <v>14</v>
      </c>
      <c r="O35" s="11">
        <v>2</v>
      </c>
      <c r="P35" s="12">
        <f>IF(O35="",0,LOOKUP(O35,'Matrice classement'!$B$2:$C$19))</f>
        <v>17</v>
      </c>
      <c r="Q35" s="4">
        <v>10</v>
      </c>
      <c r="R35" s="11">
        <v>2</v>
      </c>
      <c r="S35" s="12">
        <f>IF(R35="",0,LOOKUP(R35,'Matrice classement'!$B$2:$C$19))</f>
        <v>17</v>
      </c>
      <c r="T35" s="4">
        <v>28</v>
      </c>
      <c r="U35" s="11">
        <v>4</v>
      </c>
      <c r="V35" s="12">
        <f>IF(U35="",0,LOOKUP(U35,'Matrice classement'!$B$2:$C$19))</f>
        <v>13</v>
      </c>
      <c r="W35" s="4">
        <v>45</v>
      </c>
      <c r="X35" s="11">
        <v>3</v>
      </c>
      <c r="Y35" s="12">
        <f>IF(X35="",0,LOOKUP(X35,'Matrice classement'!$B$2:$C$19))</f>
        <v>15</v>
      </c>
      <c r="Z35" s="4">
        <v>22</v>
      </c>
      <c r="AA35" s="11">
        <v>1</v>
      </c>
      <c r="AB35" s="12">
        <f>IF(AA35="",0,LOOKUP(AA35,'Matrice classement'!$B$2:$C$19))</f>
        <v>20</v>
      </c>
      <c r="AC35" s="4">
        <v>16</v>
      </c>
      <c r="AD35" s="11"/>
      <c r="AE35" s="12"/>
      <c r="AF35" s="4"/>
      <c r="AG35" s="11"/>
      <c r="AH35" s="12"/>
      <c r="AI35" s="4"/>
      <c r="AJ35" s="11"/>
      <c r="AK35" s="12"/>
      <c r="AL35" s="4"/>
      <c r="AM35" s="13"/>
    </row>
    <row r="36" spans="1:39" ht="20" customHeight="1">
      <c r="A36" s="13"/>
      <c r="B36" s="1">
        <v>2</v>
      </c>
      <c r="C36" s="80">
        <f>M36+P36+S36+V36+Y36+AB36+AE36+AH36+AK36</f>
        <v>87</v>
      </c>
      <c r="D36" s="9">
        <f>C36-MINA(M36,P36,S36,V36,Y36,AB36,AE36,AH36,AK36)</f>
        <v>79</v>
      </c>
      <c r="E36" s="28" t="s">
        <v>26</v>
      </c>
      <c r="F36" s="30" t="s">
        <v>58</v>
      </c>
      <c r="G36" s="30" t="s">
        <v>20</v>
      </c>
      <c r="H36" s="30" t="s">
        <v>84</v>
      </c>
      <c r="I36" s="30" t="s">
        <v>620</v>
      </c>
      <c r="J36" s="30">
        <v>2000</v>
      </c>
      <c r="K36" s="31" t="s">
        <v>38</v>
      </c>
      <c r="L36" s="11">
        <v>8</v>
      </c>
      <c r="M36" s="12">
        <f>IF(L36="",0,LOOKUP(L36,'Matrice classement'!$B$2:$C$19))</f>
        <v>8</v>
      </c>
      <c r="N36" s="4">
        <v>43</v>
      </c>
      <c r="O36" s="11">
        <v>6</v>
      </c>
      <c r="P36" s="12">
        <f>IF(O36="",0,LOOKUP(O36,'Matrice classement'!$B$2:$C$19))</f>
        <v>10</v>
      </c>
      <c r="Q36" s="4">
        <v>27</v>
      </c>
      <c r="R36" s="11">
        <v>3</v>
      </c>
      <c r="S36" s="12">
        <f>IF(R36="",0,LOOKUP(R36,'Matrice classement'!$B$2:$C$19))</f>
        <v>15</v>
      </c>
      <c r="T36" s="4">
        <v>30</v>
      </c>
      <c r="U36" s="11">
        <v>1</v>
      </c>
      <c r="V36" s="12">
        <f>IF(U36="",0,LOOKUP(U36,'Matrice classement'!$B$2:$C$19))</f>
        <v>20</v>
      </c>
      <c r="W36" s="4">
        <v>25</v>
      </c>
      <c r="X36" s="11">
        <v>2</v>
      </c>
      <c r="Y36" s="12">
        <f>IF(X36="",0,LOOKUP(X36,'Matrice classement'!$B$2:$C$19))</f>
        <v>17</v>
      </c>
      <c r="Z36" s="4">
        <v>18</v>
      </c>
      <c r="AA36" s="11">
        <v>2</v>
      </c>
      <c r="AB36" s="12">
        <f>IF(AA36="",0,LOOKUP(AA36,'Matrice classement'!$B$2:$C$19))</f>
        <v>17</v>
      </c>
      <c r="AC36" s="4">
        <v>23</v>
      </c>
      <c r="AD36" s="11"/>
      <c r="AE36" s="12"/>
      <c r="AF36" s="4"/>
      <c r="AG36" s="11"/>
      <c r="AH36" s="12"/>
      <c r="AI36" s="4"/>
      <c r="AJ36" s="11"/>
      <c r="AK36" s="12"/>
      <c r="AL36" s="4"/>
      <c r="AM36" s="13"/>
    </row>
    <row r="37" spans="1:39" ht="19.5" customHeight="1">
      <c r="A37" s="13"/>
      <c r="B37" s="1">
        <v>3</v>
      </c>
      <c r="C37" s="80">
        <f>M37+P37+S37+V37+Y37+AB37+AE37+AH37+AK37</f>
        <v>62</v>
      </c>
      <c r="D37" s="9">
        <f>C37-MINA(M37,P37,S37,V37,Y37,AB37,AE37,AH37,AK37)</f>
        <v>62</v>
      </c>
      <c r="E37" s="35" t="s">
        <v>11</v>
      </c>
      <c r="F37" s="1" t="s">
        <v>40</v>
      </c>
      <c r="G37" s="1" t="s">
        <v>13</v>
      </c>
      <c r="H37" s="1" t="s">
        <v>84</v>
      </c>
      <c r="I37" s="1" t="s">
        <v>617</v>
      </c>
      <c r="J37" s="1">
        <v>1960</v>
      </c>
      <c r="K37" s="2" t="s">
        <v>38</v>
      </c>
      <c r="L37" s="11">
        <v>4</v>
      </c>
      <c r="M37" s="12">
        <f>IF(L37="",0,LOOKUP(L37,'Matrice classement'!$B$2:$C$19))</f>
        <v>13</v>
      </c>
      <c r="N37" s="4">
        <v>36</v>
      </c>
      <c r="O37" s="11">
        <v>5</v>
      </c>
      <c r="P37" s="12">
        <f>IF(O37="",0,LOOKUP(O37,'Matrice classement'!$B$2:$C$19))</f>
        <v>11</v>
      </c>
      <c r="Q37" s="4">
        <v>27</v>
      </c>
      <c r="R37" s="11">
        <v>1</v>
      </c>
      <c r="S37" s="12">
        <f>IF(R37="",0,LOOKUP(R37,'Matrice classement'!$B$2:$C$19))</f>
        <v>20</v>
      </c>
      <c r="T37" s="4">
        <v>23</v>
      </c>
      <c r="U37" s="11">
        <v>7</v>
      </c>
      <c r="V37" s="12">
        <f>IF(U37="",0,LOOKUP(U37,'Matrice classement'!$B$2:$C$19))</f>
        <v>9</v>
      </c>
      <c r="W37" s="4">
        <v>53</v>
      </c>
      <c r="X37" s="11">
        <v>7</v>
      </c>
      <c r="Y37" s="12">
        <f>IF(X37="",0,LOOKUP(X37,'Matrice classement'!$B$2:$C$19))</f>
        <v>9</v>
      </c>
      <c r="Z37" s="4">
        <v>34</v>
      </c>
      <c r="AA37" s="11" t="s">
        <v>273</v>
      </c>
      <c r="AB37" s="12">
        <f>IF(AA37="",0,LOOKUP(AA37,'Matrice classement'!$B$2:$C$19))</f>
        <v>0</v>
      </c>
      <c r="AC37" s="4" t="s">
        <v>273</v>
      </c>
      <c r="AD37" s="11"/>
      <c r="AE37" s="12"/>
      <c r="AF37" s="4"/>
      <c r="AG37" s="11"/>
      <c r="AH37" s="12"/>
      <c r="AI37" s="4"/>
      <c r="AJ37" s="11"/>
      <c r="AK37" s="12"/>
      <c r="AL37" s="4"/>
      <c r="AM37" s="13"/>
    </row>
    <row r="38" spans="1:39" ht="19.5" customHeight="1">
      <c r="A38" s="13"/>
      <c r="B38" s="1">
        <v>4</v>
      </c>
      <c r="C38" s="80">
        <f>M38+P38+S38+V38+Y38+AB38+AE38+AH38+AK38</f>
        <v>63</v>
      </c>
      <c r="D38" s="9">
        <f>C38-MINA(M38,P38,S38,V38,Y38,AB38,AE38,AH38,AK38)</f>
        <v>59</v>
      </c>
      <c r="E38" s="35" t="s">
        <v>463</v>
      </c>
      <c r="F38" s="1" t="s">
        <v>386</v>
      </c>
      <c r="G38" s="1" t="s">
        <v>264</v>
      </c>
      <c r="H38" s="1" t="s">
        <v>84</v>
      </c>
      <c r="I38" s="1" t="s">
        <v>615</v>
      </c>
      <c r="J38" s="1">
        <v>1961</v>
      </c>
      <c r="K38" s="2" t="s">
        <v>38</v>
      </c>
      <c r="L38" s="11">
        <v>2</v>
      </c>
      <c r="M38" s="12">
        <f>IF(L38="",0,LOOKUP(L38,'Matrice classement'!$B$2:$C$19))</f>
        <v>17</v>
      </c>
      <c r="N38" s="4">
        <v>30</v>
      </c>
      <c r="O38" s="11">
        <v>12</v>
      </c>
      <c r="P38" s="12">
        <f>IF(O38="",0,LOOKUP(O38,'Matrice classement'!$B$2:$C$19))</f>
        <v>4</v>
      </c>
      <c r="Q38" s="4">
        <v>46</v>
      </c>
      <c r="R38" s="11">
        <v>7</v>
      </c>
      <c r="S38" s="12">
        <f>IF(R38="",0,LOOKUP(R38,'Matrice classement'!$B$2:$C$19))</f>
        <v>9</v>
      </c>
      <c r="T38" s="4">
        <v>48</v>
      </c>
      <c r="U38" s="11">
        <v>5</v>
      </c>
      <c r="V38" s="12">
        <f>IF(U38="",0,LOOKUP(U38,'Matrice classement'!$B$2:$C$19))</f>
        <v>11</v>
      </c>
      <c r="W38" s="4">
        <v>47</v>
      </c>
      <c r="X38" s="11">
        <v>9</v>
      </c>
      <c r="Y38" s="12">
        <f>IF(X38="",0,LOOKUP(X38,'Matrice classement'!$B$2:$C$19))</f>
        <v>7</v>
      </c>
      <c r="Z38" s="4">
        <v>38</v>
      </c>
      <c r="AA38" s="11">
        <v>3</v>
      </c>
      <c r="AB38" s="12">
        <f>IF(AA38="",0,LOOKUP(AA38,'Matrice classement'!$B$2:$C$19))</f>
        <v>15</v>
      </c>
      <c r="AC38" s="4">
        <v>40</v>
      </c>
      <c r="AD38" s="11"/>
      <c r="AE38" s="12"/>
      <c r="AF38" s="4"/>
      <c r="AG38" s="11"/>
      <c r="AH38" s="12"/>
      <c r="AI38" s="4"/>
      <c r="AJ38" s="11"/>
      <c r="AK38" s="12"/>
      <c r="AL38" s="4"/>
      <c r="AM38" s="13"/>
    </row>
    <row r="39" spans="1:39" ht="20" customHeight="1">
      <c r="A39" s="13"/>
      <c r="B39" s="1">
        <v>5</v>
      </c>
      <c r="C39" s="80">
        <f>M39+P39+S39+V39+Y39+AB39+AE39+AH39+AK39</f>
        <v>60</v>
      </c>
      <c r="D39" s="9">
        <f>C39-MINA(M39,P39,S39,V39,Y39,AB39,AE39,AH39,AK39)</f>
        <v>56</v>
      </c>
      <c r="E39" s="35" t="s">
        <v>463</v>
      </c>
      <c r="F39" s="6" t="s">
        <v>90</v>
      </c>
      <c r="G39" s="6" t="s">
        <v>23</v>
      </c>
      <c r="H39" s="6" t="s">
        <v>84</v>
      </c>
      <c r="I39" s="6" t="s">
        <v>619</v>
      </c>
      <c r="J39" s="6">
        <v>1988</v>
      </c>
      <c r="K39" s="2" t="s">
        <v>38</v>
      </c>
      <c r="L39" s="11">
        <v>7</v>
      </c>
      <c r="M39" s="12">
        <f>IF(L39="",0,LOOKUP(L39,'Matrice classement'!$B$2:$C$19))</f>
        <v>9</v>
      </c>
      <c r="N39" s="4">
        <v>42</v>
      </c>
      <c r="O39" s="11">
        <v>3</v>
      </c>
      <c r="P39" s="12">
        <f>IF(O39="",0,LOOKUP(O39,'Matrice classement'!$B$2:$C$19))</f>
        <v>15</v>
      </c>
      <c r="Q39" s="4">
        <v>21</v>
      </c>
      <c r="R39" s="11">
        <v>4</v>
      </c>
      <c r="S39" s="12">
        <f>IF(R39="",0,LOOKUP(R39,'Matrice classement'!$B$2:$C$19))</f>
        <v>13</v>
      </c>
      <c r="T39" s="4">
        <v>43</v>
      </c>
      <c r="U39" s="11">
        <v>12</v>
      </c>
      <c r="V39" s="12">
        <f>IF(U39="",0,LOOKUP(U39,'Matrice classement'!$B$2:$C$19))</f>
        <v>4</v>
      </c>
      <c r="W39" s="4">
        <v>70</v>
      </c>
      <c r="X39" s="11">
        <v>6</v>
      </c>
      <c r="Y39" s="12">
        <f>IF(X39="",0,LOOKUP(X39,'Matrice classement'!$B$2:$C$19))</f>
        <v>10</v>
      </c>
      <c r="Z39" s="4">
        <v>31</v>
      </c>
      <c r="AA39" s="11">
        <v>7</v>
      </c>
      <c r="AB39" s="12">
        <f>IF(AA39="",0,LOOKUP(AA39,'Matrice classement'!$B$2:$C$19))</f>
        <v>9</v>
      </c>
      <c r="AC39" s="4">
        <v>49</v>
      </c>
      <c r="AD39" s="11"/>
      <c r="AE39" s="12"/>
      <c r="AF39" s="4"/>
      <c r="AG39" s="11"/>
      <c r="AH39" s="12"/>
      <c r="AI39" s="4"/>
      <c r="AJ39" s="11"/>
      <c r="AK39" s="12"/>
      <c r="AL39" s="4"/>
      <c r="AM39" s="13"/>
    </row>
    <row r="40" spans="1:39" ht="20" customHeight="1">
      <c r="A40" s="13"/>
      <c r="B40" s="1">
        <v>6</v>
      </c>
      <c r="C40" s="80">
        <f>M40+P40+S40+V40+Y40+AB40+AE40+AH40+AK40</f>
        <v>55</v>
      </c>
      <c r="D40" s="9">
        <f>C40-MINA(M40,P40,S40,V40,Y40,AB40,AE40,AH40,AK40)</f>
        <v>55</v>
      </c>
      <c r="E40" s="35" t="s">
        <v>153</v>
      </c>
      <c r="F40" s="6" t="s">
        <v>507</v>
      </c>
      <c r="G40" s="6" t="s">
        <v>14</v>
      </c>
      <c r="H40" s="6" t="s">
        <v>84</v>
      </c>
      <c r="I40" s="6" t="s">
        <v>624</v>
      </c>
      <c r="J40" s="6">
        <v>1996</v>
      </c>
      <c r="K40" s="2" t="s">
        <v>38</v>
      </c>
      <c r="L40" s="11">
        <v>12</v>
      </c>
      <c r="M40" s="12">
        <f>IF(L40="",0,LOOKUP(L40,'Matrice classement'!$B$2:$C$19))</f>
        <v>4</v>
      </c>
      <c r="N40" s="4">
        <v>66</v>
      </c>
      <c r="O40" s="11">
        <v>10</v>
      </c>
      <c r="P40" s="12">
        <f>IF(O40="",0,LOOKUP(O40,'Matrice classement'!$B$2:$C$19))</f>
        <v>6</v>
      </c>
      <c r="Q40" s="4">
        <v>38</v>
      </c>
      <c r="R40" s="11">
        <v>6</v>
      </c>
      <c r="S40" s="12">
        <f>IF(R40="",0,LOOKUP(R40,'Matrice classement'!$B$2:$C$19))</f>
        <v>10</v>
      </c>
      <c r="T40" s="4">
        <v>48</v>
      </c>
      <c r="U40" s="68">
        <v>3</v>
      </c>
      <c r="V40" s="3">
        <f>IF(U40="",0,LOOKUP(U40,'Matrice classement'!$B$2:$C$19))</f>
        <v>15</v>
      </c>
      <c r="W40" s="200">
        <v>34</v>
      </c>
      <c r="X40" s="11">
        <v>1</v>
      </c>
      <c r="Y40" s="12">
        <f>IF(X40="",0,LOOKUP(X40,'Matrice classement'!$B$2:$C$19))</f>
        <v>20</v>
      </c>
      <c r="Z40" s="4">
        <v>16</v>
      </c>
      <c r="AA40" s="11" t="s">
        <v>273</v>
      </c>
      <c r="AB40" s="12">
        <f>IF(AA40="",0,LOOKUP(AA40,'Matrice classement'!$B$2:$C$19))</f>
        <v>0</v>
      </c>
      <c r="AC40" s="4" t="s">
        <v>273</v>
      </c>
      <c r="AD40" s="11"/>
      <c r="AE40" s="12"/>
      <c r="AF40" s="4"/>
      <c r="AG40" s="11"/>
      <c r="AH40" s="12"/>
      <c r="AI40" s="4"/>
      <c r="AJ40" s="11"/>
      <c r="AK40" s="12"/>
      <c r="AL40" s="4"/>
      <c r="AM40" s="13"/>
    </row>
    <row r="41" spans="1:39" ht="19.5" customHeight="1">
      <c r="A41" s="13"/>
      <c r="B41" s="1">
        <v>7</v>
      </c>
      <c r="C41" s="80">
        <f>M41+P41+S41+V41+Y41+AB41+AE41+AH41+AK41</f>
        <v>53</v>
      </c>
      <c r="D41" s="9">
        <f>C41-MINA(M41,P41,S41,V41,Y41,AB41,AE41,AH41,AK41)</f>
        <v>53</v>
      </c>
      <c r="E41" s="35" t="s">
        <v>465</v>
      </c>
      <c r="F41" s="1" t="s">
        <v>25</v>
      </c>
      <c r="G41" s="1" t="s">
        <v>23</v>
      </c>
      <c r="H41" s="1" t="s">
        <v>84</v>
      </c>
      <c r="I41" s="1" t="s">
        <v>621</v>
      </c>
      <c r="J41" s="1">
        <v>1972</v>
      </c>
      <c r="K41" s="2" t="s">
        <v>38</v>
      </c>
      <c r="L41" s="11">
        <v>9</v>
      </c>
      <c r="M41" s="12">
        <f>IF(L41="",0,LOOKUP(L41,'Matrice classement'!$B$2:$C$19))</f>
        <v>7</v>
      </c>
      <c r="N41" s="4">
        <v>52</v>
      </c>
      <c r="O41" s="11">
        <v>1</v>
      </c>
      <c r="P41" s="12">
        <f>IF(O41="",0,LOOKUP(O41,'Matrice classement'!$B$2:$C$19))</f>
        <v>20</v>
      </c>
      <c r="Q41" s="4">
        <v>8</v>
      </c>
      <c r="R41" s="11">
        <v>5</v>
      </c>
      <c r="S41" s="12">
        <f>IF(R41="",0,LOOKUP(R41,'Matrice classement'!$B$2:$C$19))</f>
        <v>11</v>
      </c>
      <c r="T41" s="4">
        <v>47</v>
      </c>
      <c r="U41" s="11">
        <v>9</v>
      </c>
      <c r="V41" s="12">
        <f>IF(U41="",0,LOOKUP(U41,'Matrice classement'!$B$2:$C$19))</f>
        <v>7</v>
      </c>
      <c r="W41" s="4">
        <v>58</v>
      </c>
      <c r="X41" s="11">
        <v>8</v>
      </c>
      <c r="Y41" s="12">
        <f>IF(X41="",0,LOOKUP(X41,'Matrice classement'!$B$2:$C$19))</f>
        <v>8</v>
      </c>
      <c r="Z41" s="4">
        <v>36</v>
      </c>
      <c r="AA41" s="11" t="s">
        <v>273</v>
      </c>
      <c r="AB41" s="12">
        <f>IF(AA41="",0,LOOKUP(AA41,'Matrice classement'!$B$2:$C$19))</f>
        <v>0</v>
      </c>
      <c r="AC41" s="4" t="s">
        <v>273</v>
      </c>
      <c r="AD41" s="11"/>
      <c r="AE41" s="12"/>
      <c r="AF41" s="4"/>
      <c r="AG41" s="68"/>
      <c r="AH41" s="12"/>
      <c r="AI41" s="4"/>
      <c r="AJ41" s="68"/>
      <c r="AK41" s="12"/>
      <c r="AL41" s="4"/>
      <c r="AM41" s="13"/>
    </row>
    <row r="42" spans="1:39" ht="20" customHeight="1">
      <c r="A42" s="13"/>
      <c r="B42" s="1">
        <v>8</v>
      </c>
      <c r="C42" s="80">
        <f>M42+P42+S42+V42+Y42+AB42+AE42+AH42+AK42</f>
        <v>51</v>
      </c>
      <c r="D42" s="9">
        <f>C42-MINA(M42,P42,S42,V42,Y42,AB42,AE42,AH42,AK42)</f>
        <v>51</v>
      </c>
      <c r="E42" s="35" t="s">
        <v>19</v>
      </c>
      <c r="F42" s="1" t="s">
        <v>119</v>
      </c>
      <c r="G42" s="1" t="s">
        <v>20</v>
      </c>
      <c r="H42" s="1" t="s">
        <v>84</v>
      </c>
      <c r="I42" s="1" t="s">
        <v>618</v>
      </c>
      <c r="J42" s="1">
        <v>1958</v>
      </c>
      <c r="K42" s="2" t="s">
        <v>38</v>
      </c>
      <c r="L42" s="11">
        <v>5</v>
      </c>
      <c r="M42" s="12">
        <f>IF(L42="",0,LOOKUP(L42,'Matrice classement'!$B$2:$C$19))</f>
        <v>11</v>
      </c>
      <c r="N42" s="4">
        <v>38</v>
      </c>
      <c r="O42" s="11" t="s">
        <v>273</v>
      </c>
      <c r="P42" s="12">
        <f>IF(O42="",0,LOOKUP(O42,'Matrice classement'!$B$2:$C$19))</f>
        <v>0</v>
      </c>
      <c r="Q42" s="4" t="s">
        <v>273</v>
      </c>
      <c r="R42" s="11">
        <v>8</v>
      </c>
      <c r="S42" s="12">
        <f>IF(R42="",0,LOOKUP(R42,'Matrice classement'!$B$2:$C$19))</f>
        <v>8</v>
      </c>
      <c r="T42" s="4">
        <v>52</v>
      </c>
      <c r="U42" s="11">
        <v>8</v>
      </c>
      <c r="V42" s="12">
        <f>IF(U42="",0,LOOKUP(U42,'Matrice classement'!$B$2:$C$19))</f>
        <v>8</v>
      </c>
      <c r="W42" s="4">
        <v>55</v>
      </c>
      <c r="X42" s="11">
        <v>4</v>
      </c>
      <c r="Y42" s="12">
        <f>IF(X42="",0,LOOKUP(X42,'Matrice classement'!$B$2:$C$19))</f>
        <v>13</v>
      </c>
      <c r="Z42" s="4">
        <v>27</v>
      </c>
      <c r="AA42" s="11">
        <v>5</v>
      </c>
      <c r="AB42" s="12">
        <f>IF(AA42="",0,LOOKUP(AA42,'Matrice classement'!$B$2:$C$19))</f>
        <v>11</v>
      </c>
      <c r="AC42" s="4">
        <v>43</v>
      </c>
      <c r="AD42" s="11"/>
      <c r="AE42" s="12"/>
      <c r="AF42" s="4"/>
      <c r="AG42" s="11"/>
      <c r="AH42" s="12"/>
      <c r="AI42" s="4"/>
      <c r="AJ42" s="11"/>
      <c r="AK42" s="12"/>
      <c r="AL42" s="4"/>
      <c r="AM42" s="13"/>
    </row>
    <row r="43" spans="1:39" ht="19.5" customHeight="1">
      <c r="A43" s="13"/>
      <c r="B43" s="1">
        <v>9</v>
      </c>
      <c r="C43" s="80">
        <f>M43+P43+S43+V43+Y43+AB43+AE43+AH43+AK43</f>
        <v>43</v>
      </c>
      <c r="D43" s="9">
        <f>C43-MINA(M43,P43,S43,V43,Y43,AB43,AE43,AH43,AK43)</f>
        <v>43</v>
      </c>
      <c r="E43" s="35" t="s">
        <v>126</v>
      </c>
      <c r="F43" s="6" t="s">
        <v>39</v>
      </c>
      <c r="G43" s="6" t="s">
        <v>23</v>
      </c>
      <c r="H43" s="6" t="s">
        <v>84</v>
      </c>
      <c r="I43" s="6" t="s">
        <v>626</v>
      </c>
      <c r="J43" s="6">
        <v>1967</v>
      </c>
      <c r="K43" s="2" t="s">
        <v>38</v>
      </c>
      <c r="L43" s="11" t="s">
        <v>273</v>
      </c>
      <c r="M43" s="12">
        <f>IF(L43="",0,LOOKUP(L43,'Matrice classement'!$B$2:$C$19))</f>
        <v>0</v>
      </c>
      <c r="N43" s="4" t="s">
        <v>273</v>
      </c>
      <c r="O43" s="11">
        <v>4</v>
      </c>
      <c r="P43" s="12">
        <f>IF(O43="",0,LOOKUP(O43,'Matrice classement'!$B$2:$C$19))</f>
        <v>13</v>
      </c>
      <c r="Q43" s="4">
        <v>23</v>
      </c>
      <c r="R43" s="11">
        <v>9</v>
      </c>
      <c r="S43" s="12">
        <f>IF(R43="",0,LOOKUP(R43,'Matrice classement'!$B$2:$C$19))</f>
        <v>7</v>
      </c>
      <c r="T43" s="4">
        <v>57</v>
      </c>
      <c r="U43" s="11">
        <v>6</v>
      </c>
      <c r="V43" s="12">
        <f>IF(U43="",0,LOOKUP(U43,'Matrice classement'!$B$2:$C$19))</f>
        <v>10</v>
      </c>
      <c r="W43" s="4">
        <v>49</v>
      </c>
      <c r="X43" s="11" t="s">
        <v>273</v>
      </c>
      <c r="Y43" s="12">
        <f>IF(X43="",0,LOOKUP(X43,'Matrice classement'!$B$2:$C$19))</f>
        <v>0</v>
      </c>
      <c r="Z43" s="4" t="s">
        <v>273</v>
      </c>
      <c r="AA43" s="11">
        <v>4</v>
      </c>
      <c r="AB43" s="12">
        <f>IF(AA43="",0,LOOKUP(AA43,'Matrice classement'!$B$2:$C$19))</f>
        <v>13</v>
      </c>
      <c r="AC43" s="4">
        <v>41</v>
      </c>
      <c r="AD43" s="11"/>
      <c r="AE43" s="12"/>
      <c r="AF43" s="4"/>
      <c r="AG43" s="11"/>
      <c r="AH43" s="12"/>
      <c r="AI43" s="4"/>
      <c r="AJ43" s="11"/>
      <c r="AK43" s="12"/>
      <c r="AL43" s="4"/>
      <c r="AM43" s="13"/>
    </row>
    <row r="44" spans="1:39" ht="19.5" customHeight="1">
      <c r="A44" s="13"/>
      <c r="B44" s="1">
        <v>10</v>
      </c>
      <c r="C44" s="80">
        <f>M44+P44+S44+V44+Y44+AB44+AE44+AH44+AK44</f>
        <v>37</v>
      </c>
      <c r="D44" s="9">
        <f>C44-MINA(M44,P44,S44,V44,Y44,AB44,AE44,AH44,AK44)</f>
        <v>34</v>
      </c>
      <c r="E44" s="35" t="s">
        <v>44</v>
      </c>
      <c r="F44" s="1" t="s">
        <v>330</v>
      </c>
      <c r="G44" s="1" t="s">
        <v>20</v>
      </c>
      <c r="H44" s="1" t="s">
        <v>84</v>
      </c>
      <c r="I44" s="1" t="s">
        <v>622</v>
      </c>
      <c r="J44" s="1">
        <v>1988</v>
      </c>
      <c r="K44" s="2" t="s">
        <v>38</v>
      </c>
      <c r="L44" s="11">
        <v>10</v>
      </c>
      <c r="M44" s="12">
        <f>IF(L44="",0,LOOKUP(L44,'Matrice classement'!$B$2:$C$19))</f>
        <v>6</v>
      </c>
      <c r="N44" s="4">
        <v>54</v>
      </c>
      <c r="O44" s="11">
        <v>13</v>
      </c>
      <c r="P44" s="12">
        <f>IF(O44="",0,LOOKUP(O44,'Matrice classement'!$B$2:$C$19))</f>
        <v>3</v>
      </c>
      <c r="Q44" s="4">
        <v>48</v>
      </c>
      <c r="R44" s="11">
        <v>10</v>
      </c>
      <c r="S44" s="12">
        <f>IF(R44="",0,LOOKUP(R44,'Matrice classement'!$B$2:$C$19))</f>
        <v>6</v>
      </c>
      <c r="T44" s="4">
        <v>63</v>
      </c>
      <c r="U44" s="11">
        <v>11</v>
      </c>
      <c r="V44" s="12">
        <f>IF(U44="",0,LOOKUP(U44,'Matrice classement'!$B$2:$C$19))</f>
        <v>5</v>
      </c>
      <c r="W44" s="4">
        <v>66</v>
      </c>
      <c r="X44" s="11">
        <v>9</v>
      </c>
      <c r="Y44" s="12">
        <f>IF(X44="",0,LOOKUP(X44,'Matrice classement'!$B$2:$C$19))</f>
        <v>7</v>
      </c>
      <c r="Z44" s="4">
        <v>48</v>
      </c>
      <c r="AA44" s="11">
        <v>6</v>
      </c>
      <c r="AB44" s="12">
        <f>IF(AA44="",0,LOOKUP(AA44,'Matrice classement'!$B$2:$C$19))</f>
        <v>10</v>
      </c>
      <c r="AC44" s="4">
        <v>46</v>
      </c>
      <c r="AD44" s="11"/>
      <c r="AE44" s="12"/>
      <c r="AF44" s="4"/>
      <c r="AG44" s="11"/>
      <c r="AH44" s="12"/>
      <c r="AI44" s="4"/>
      <c r="AJ44" s="11"/>
      <c r="AK44" s="12"/>
      <c r="AL44" s="4"/>
      <c r="AM44" s="13"/>
    </row>
    <row r="45" spans="1:39" ht="20" customHeight="1">
      <c r="A45" s="13"/>
      <c r="B45" s="1">
        <v>11</v>
      </c>
      <c r="C45" s="80">
        <f>M45+P45+S45+V45+Y45+AB45+AE45+AH45+AK45</f>
        <v>28</v>
      </c>
      <c r="D45" s="9">
        <f>C45-MINA(M45,P45,S45,V45,Y45,AB45,AE45,AH45,AK45)</f>
        <v>28</v>
      </c>
      <c r="E45" s="35" t="s">
        <v>220</v>
      </c>
      <c r="F45" s="6" t="s">
        <v>215</v>
      </c>
      <c r="G45" s="6" t="s">
        <v>13</v>
      </c>
      <c r="H45" s="6" t="s">
        <v>84</v>
      </c>
      <c r="I45" s="6" t="s">
        <v>623</v>
      </c>
      <c r="J45" s="6">
        <v>1980</v>
      </c>
      <c r="K45" s="2" t="s">
        <v>38</v>
      </c>
      <c r="L45" s="11">
        <v>11</v>
      </c>
      <c r="M45" s="12">
        <f>IF(L45="",0,LOOKUP(L45,'Matrice classement'!$B$2:$C$19))</f>
        <v>5</v>
      </c>
      <c r="N45" s="4">
        <v>56</v>
      </c>
      <c r="O45" s="11">
        <v>14</v>
      </c>
      <c r="P45" s="12">
        <f>IF(O45="",0,LOOKUP(O45,'Matrice classement'!$B$2:$C$19))</f>
        <v>2</v>
      </c>
      <c r="Q45" s="4">
        <v>66</v>
      </c>
      <c r="R45" s="11">
        <v>12</v>
      </c>
      <c r="S45" s="12">
        <f>IF(R45="",0,LOOKUP(R45,'Matrice classement'!$B$2:$C$19))</f>
        <v>4</v>
      </c>
      <c r="T45" s="4">
        <v>71</v>
      </c>
      <c r="U45" s="11">
        <v>10</v>
      </c>
      <c r="V45" s="12">
        <f>IF(U45="",0,LOOKUP(U45,'Matrice classement'!$B$2:$C$19))</f>
        <v>6</v>
      </c>
      <c r="W45" s="4">
        <v>62</v>
      </c>
      <c r="X45" s="11">
        <v>5</v>
      </c>
      <c r="Y45" s="12">
        <f>IF(X45="",0,LOOKUP(X45,'Matrice classement'!$B$2:$C$19))</f>
        <v>11</v>
      </c>
      <c r="Z45" s="4">
        <v>29</v>
      </c>
      <c r="AA45" s="11" t="s">
        <v>273</v>
      </c>
      <c r="AB45" s="12">
        <f>IF(AA45="",0,LOOKUP(AA45,'Matrice classement'!$B$2:$C$19))</f>
        <v>0</v>
      </c>
      <c r="AC45" s="4" t="s">
        <v>273</v>
      </c>
      <c r="AD45" s="11"/>
      <c r="AE45" s="12"/>
      <c r="AF45" s="4"/>
      <c r="AG45" s="11"/>
      <c r="AH45" s="12"/>
      <c r="AI45" s="4"/>
      <c r="AJ45" s="11"/>
      <c r="AK45" s="12"/>
      <c r="AL45" s="4"/>
      <c r="AM45" s="13"/>
    </row>
    <row r="46" spans="1:39" ht="20" customHeight="1">
      <c r="A46" s="13"/>
      <c r="B46" s="1">
        <v>12</v>
      </c>
      <c r="C46" s="80">
        <f>M46+P46+S46+V46+Y46+AB46+AE46+AH46+AK46</f>
        <v>25</v>
      </c>
      <c r="D46" s="9">
        <f>C46-MINA(M46,P46,S46,V46,Y46,AB46,AE46,AH46,AK46)</f>
        <v>25</v>
      </c>
      <c r="E46" s="35" t="s">
        <v>63</v>
      </c>
      <c r="F46" s="1" t="s">
        <v>348</v>
      </c>
      <c r="G46" s="1" t="s">
        <v>20</v>
      </c>
      <c r="H46" s="1" t="s">
        <v>84</v>
      </c>
      <c r="I46" s="1" t="s">
        <v>579</v>
      </c>
      <c r="J46" s="1">
        <v>1984</v>
      </c>
      <c r="K46" s="2" t="s">
        <v>38</v>
      </c>
      <c r="L46" s="11" t="s">
        <v>273</v>
      </c>
      <c r="M46" s="12">
        <f>IF(L46="",0,LOOKUP(L46,'Matrice classement'!$B$2:$C$19))</f>
        <v>0</v>
      </c>
      <c r="N46" s="4" t="s">
        <v>273</v>
      </c>
      <c r="O46" s="11">
        <v>8</v>
      </c>
      <c r="P46" s="12">
        <f>IF(O46="",0,LOOKUP(O46,'Matrice classement'!$B$2:$C$19))</f>
        <v>8</v>
      </c>
      <c r="Q46" s="4">
        <v>29</v>
      </c>
      <c r="R46" s="11" t="s">
        <v>273</v>
      </c>
      <c r="S46" s="12">
        <f>IF(R46="",0,LOOKUP(R46,'Matrice classement'!$B$2:$C$19))</f>
        <v>0</v>
      </c>
      <c r="T46" s="4" t="s">
        <v>273</v>
      </c>
      <c r="U46" s="68">
        <v>2</v>
      </c>
      <c r="V46" s="3">
        <f>IF(U46="",0,LOOKUP(U46,'Matrice classement'!$B$2:$C$19))</f>
        <v>17</v>
      </c>
      <c r="W46" s="4">
        <v>29</v>
      </c>
      <c r="X46" s="11" t="s">
        <v>273</v>
      </c>
      <c r="Y46" s="12">
        <f>IF(X46="",0,LOOKUP(X46,'Matrice classement'!$B$2:$C$19))</f>
        <v>0</v>
      </c>
      <c r="Z46" s="4" t="s">
        <v>273</v>
      </c>
      <c r="AA46" s="11" t="s">
        <v>273</v>
      </c>
      <c r="AB46" s="12">
        <f>IF(AA46="",0,LOOKUP(AA46,'Matrice classement'!$B$2:$C$19))</f>
        <v>0</v>
      </c>
      <c r="AC46" s="4" t="s">
        <v>273</v>
      </c>
      <c r="AD46" s="11"/>
      <c r="AE46" s="12"/>
      <c r="AF46" s="4"/>
      <c r="AG46" s="11"/>
      <c r="AH46" s="12"/>
      <c r="AI46" s="4"/>
      <c r="AJ46" s="11"/>
      <c r="AK46" s="12"/>
      <c r="AL46" s="4"/>
      <c r="AM46" s="13"/>
    </row>
    <row r="47" spans="1:39" ht="20" customHeight="1">
      <c r="A47" s="13"/>
      <c r="B47" s="1">
        <v>13</v>
      </c>
      <c r="C47" s="80">
        <f>M47+P47+S47+V47+Y47+AB47+AE47+AH47+AK47</f>
        <v>24</v>
      </c>
      <c r="D47" s="9">
        <f>C47-MINA(M47,P47,S47,V47,Y47,AB47,AE47,AH47,AK47)</f>
        <v>24</v>
      </c>
      <c r="E47" s="35" t="s">
        <v>328</v>
      </c>
      <c r="F47" s="1" t="s">
        <v>40</v>
      </c>
      <c r="G47" s="1" t="s">
        <v>14</v>
      </c>
      <c r="H47" s="1" t="s">
        <v>84</v>
      </c>
      <c r="I47" s="1" t="s">
        <v>616</v>
      </c>
      <c r="J47" s="1">
        <v>1991</v>
      </c>
      <c r="K47" s="2" t="s">
        <v>38</v>
      </c>
      <c r="L47" s="11">
        <v>3</v>
      </c>
      <c r="M47" s="12">
        <f>IF(L47="",0,LOOKUP(L47,'Matrice classement'!$B$2:$C$19))</f>
        <v>15</v>
      </c>
      <c r="N47" s="4">
        <v>35</v>
      </c>
      <c r="O47" s="11">
        <v>7</v>
      </c>
      <c r="P47" s="12">
        <f>IF(O47="",0,LOOKUP(O47,'Matrice classement'!$B$2:$C$19))</f>
        <v>9</v>
      </c>
      <c r="Q47" s="4">
        <v>28</v>
      </c>
      <c r="R47" s="11" t="s">
        <v>694</v>
      </c>
      <c r="S47" s="12">
        <f>IF(R47="",0,LOOKUP(R47,'Matrice classement'!$B$2:$C$19))</f>
        <v>0</v>
      </c>
      <c r="T47" s="4" t="s">
        <v>695</v>
      </c>
      <c r="U47" s="114" t="s">
        <v>694</v>
      </c>
      <c r="V47" s="3">
        <f>IF(U47="",0,LOOKUP(U47,'Matrice classement'!$B$2:$C$19))</f>
        <v>0</v>
      </c>
      <c r="W47" s="115" t="s">
        <v>695</v>
      </c>
      <c r="X47" s="114" t="s">
        <v>694</v>
      </c>
      <c r="Y47" s="3">
        <v>0</v>
      </c>
      <c r="Z47" s="115" t="s">
        <v>695</v>
      </c>
      <c r="AA47" s="11" t="s">
        <v>694</v>
      </c>
      <c r="AB47" s="12">
        <v>0</v>
      </c>
      <c r="AC47" s="4" t="s">
        <v>695</v>
      </c>
      <c r="AD47" s="11"/>
      <c r="AE47" s="12"/>
      <c r="AF47" s="4"/>
      <c r="AG47" s="11"/>
      <c r="AH47" s="12"/>
      <c r="AI47" s="4"/>
      <c r="AJ47" s="11"/>
      <c r="AK47" s="12"/>
      <c r="AL47" s="4"/>
      <c r="AM47" s="13"/>
    </row>
    <row r="48" spans="1:39" ht="20" customHeight="1">
      <c r="A48" s="13"/>
      <c r="B48" s="1">
        <v>14</v>
      </c>
      <c r="C48" s="80">
        <f>M48+P48+S48+V48+Y48+AB48+AE48+AH48+AK48</f>
        <v>16</v>
      </c>
      <c r="D48" s="9">
        <f>C48-MINA(M48,P48,S48,V48,Y48,AB48,AE48,AH48,AK48)</f>
        <v>16</v>
      </c>
      <c r="E48" s="35" t="s">
        <v>52</v>
      </c>
      <c r="F48" s="6" t="s">
        <v>31</v>
      </c>
      <c r="G48" s="6" t="s">
        <v>20</v>
      </c>
      <c r="H48" s="6" t="s">
        <v>84</v>
      </c>
      <c r="I48" s="6" t="s">
        <v>581</v>
      </c>
      <c r="J48" s="6">
        <v>1983</v>
      </c>
      <c r="K48" s="239" t="s">
        <v>38</v>
      </c>
      <c r="L48" s="11">
        <v>13</v>
      </c>
      <c r="M48" s="12">
        <f>IF(L48="",0,LOOKUP(L48,'Matrice classement'!$B$2:$C$19))</f>
        <v>3</v>
      </c>
      <c r="N48" s="4">
        <v>71</v>
      </c>
      <c r="O48" s="11" t="s">
        <v>273</v>
      </c>
      <c r="P48" s="12">
        <f>IF(O48="",0,LOOKUP(O48,'Matrice classement'!$B$2:$C$19))</f>
        <v>0</v>
      </c>
      <c r="Q48" s="4" t="s">
        <v>273</v>
      </c>
      <c r="R48" s="11">
        <v>13</v>
      </c>
      <c r="S48" s="12">
        <f>IF(R48="",0,LOOKUP(R48,'Matrice classement'!$B$2:$C$19))</f>
        <v>3</v>
      </c>
      <c r="T48" s="4">
        <v>76</v>
      </c>
      <c r="U48" s="11">
        <v>14</v>
      </c>
      <c r="V48" s="12">
        <f>IF(U48="",0,LOOKUP(U48,'Matrice classement'!$B$2:$C$19))</f>
        <v>2</v>
      </c>
      <c r="W48" s="4">
        <v>90</v>
      </c>
      <c r="X48" s="11" t="s">
        <v>273</v>
      </c>
      <c r="Y48" s="12">
        <f>IF(X48="",0,LOOKUP(X48,'Matrice classement'!$B$2:$C$19))</f>
        <v>0</v>
      </c>
      <c r="Z48" s="4" t="s">
        <v>273</v>
      </c>
      <c r="AA48" s="11">
        <v>8</v>
      </c>
      <c r="AB48" s="12">
        <f>IF(AA48="",0,LOOKUP(AA48,'Matrice classement'!$B$2:$C$19))</f>
        <v>8</v>
      </c>
      <c r="AC48" s="4">
        <v>65</v>
      </c>
      <c r="AD48" s="11"/>
      <c r="AE48" s="12"/>
      <c r="AF48" s="4"/>
      <c r="AG48" s="68"/>
      <c r="AH48" s="12"/>
      <c r="AI48" s="4"/>
      <c r="AJ48" s="68"/>
      <c r="AK48" s="12"/>
      <c r="AL48" s="4"/>
      <c r="AM48" s="13"/>
    </row>
    <row r="49" spans="1:39" ht="20" customHeight="1">
      <c r="A49" s="13"/>
      <c r="B49" s="1">
        <v>15</v>
      </c>
      <c r="C49" s="80">
        <f>M49+P49+S49+V49+Y49+AB49+AE49+AH49+AK49</f>
        <v>13</v>
      </c>
      <c r="D49" s="9">
        <f>C49-MINA(M49,P49,S49,V49,Y49,AB49,AE49,AH49,AK49)</f>
        <v>13</v>
      </c>
      <c r="E49" s="35" t="s">
        <v>468</v>
      </c>
      <c r="F49" s="1" t="s">
        <v>469</v>
      </c>
      <c r="G49" s="1" t="s">
        <v>23</v>
      </c>
      <c r="H49" s="1" t="s">
        <v>84</v>
      </c>
      <c r="I49" s="1" t="s">
        <v>625</v>
      </c>
      <c r="J49" s="1">
        <v>1990</v>
      </c>
      <c r="K49" s="2" t="s">
        <v>38</v>
      </c>
      <c r="L49" s="11" t="s">
        <v>273</v>
      </c>
      <c r="M49" s="12">
        <f>IF(L49="",0,LOOKUP(L49,'Matrice classement'!$B$2:$C$19))</f>
        <v>0</v>
      </c>
      <c r="N49" s="4" t="s">
        <v>273</v>
      </c>
      <c r="O49" s="11">
        <v>11</v>
      </c>
      <c r="P49" s="12">
        <f>IF(O49="",0,LOOKUP(O49,'Matrice classement'!$B$2:$C$19))</f>
        <v>5</v>
      </c>
      <c r="Q49" s="4">
        <v>38</v>
      </c>
      <c r="R49" s="11">
        <v>11</v>
      </c>
      <c r="S49" s="12">
        <f>IF(R49="",0,LOOKUP(R49,'Matrice classement'!$B$2:$C$19))</f>
        <v>5</v>
      </c>
      <c r="T49" s="4">
        <v>68</v>
      </c>
      <c r="U49" s="11">
        <v>13</v>
      </c>
      <c r="V49" s="12">
        <f>IF(U49="",0,LOOKUP(U49,'Matrice classement'!$B$2:$C$19))</f>
        <v>3</v>
      </c>
      <c r="W49" s="4">
        <v>71</v>
      </c>
      <c r="X49" s="11" t="s">
        <v>273</v>
      </c>
      <c r="Y49" s="12">
        <f>IF(X49="",0,LOOKUP(X49,'Matrice classement'!$B$2:$C$19))</f>
        <v>0</v>
      </c>
      <c r="Z49" s="4" t="s">
        <v>273</v>
      </c>
      <c r="AA49" s="11" t="s">
        <v>273</v>
      </c>
      <c r="AB49" s="12">
        <f>IF(AA49="",0,LOOKUP(AA49,'Matrice classement'!$B$2:$C$19))</f>
        <v>0</v>
      </c>
      <c r="AC49" s="4" t="s">
        <v>273</v>
      </c>
      <c r="AD49" s="11"/>
      <c r="AE49" s="12"/>
      <c r="AF49" s="4"/>
      <c r="AG49" s="11"/>
      <c r="AH49" s="12"/>
      <c r="AI49" s="4"/>
      <c r="AJ49" s="11"/>
      <c r="AK49" s="12"/>
      <c r="AL49" s="4"/>
      <c r="AM49" s="13"/>
    </row>
    <row r="50" spans="1:39" ht="19.5" customHeight="1">
      <c r="A50" s="13"/>
      <c r="B50" s="27">
        <v>16</v>
      </c>
      <c r="C50" s="81">
        <f>M50+P50+S50+V50+Y50+AB50+AE50+AH50+AK50</f>
        <v>7</v>
      </c>
      <c r="D50" s="8">
        <f>C50-MINA(M50,P50,S50,V50,Y50,AB50,AE50,AH50,AK50)</f>
        <v>7</v>
      </c>
      <c r="E50" s="63" t="s">
        <v>97</v>
      </c>
      <c r="F50" s="27" t="s">
        <v>215</v>
      </c>
      <c r="G50" s="27" t="s">
        <v>23</v>
      </c>
      <c r="H50" s="27" t="s">
        <v>84</v>
      </c>
      <c r="I50" s="27" t="s">
        <v>627</v>
      </c>
      <c r="J50" s="27">
        <v>1971</v>
      </c>
      <c r="K50" s="240" t="s">
        <v>38</v>
      </c>
      <c r="L50" s="21" t="s">
        <v>273</v>
      </c>
      <c r="M50" s="22">
        <f>IF(L50="",0,LOOKUP(L50,'Matrice classement'!$B$2:$C$19))</f>
        <v>0</v>
      </c>
      <c r="N50" s="23" t="s">
        <v>273</v>
      </c>
      <c r="O50" s="21">
        <v>9</v>
      </c>
      <c r="P50" s="22">
        <f>IF(O50="",0,LOOKUP(O50,'Matrice classement'!$B$2:$C$19))</f>
        <v>7</v>
      </c>
      <c r="Q50" s="23">
        <v>35</v>
      </c>
      <c r="R50" s="21" t="s">
        <v>273</v>
      </c>
      <c r="S50" s="22">
        <f>IF(R50="",0,LOOKUP(R50,'Matrice classement'!$B$2:$C$19))</f>
        <v>0</v>
      </c>
      <c r="T50" s="23" t="s">
        <v>273</v>
      </c>
      <c r="U50" s="21" t="s">
        <v>273</v>
      </c>
      <c r="V50" s="22">
        <f>IF(U50="",0,LOOKUP(U50,'Matrice classement'!$B$2:$C$19))</f>
        <v>0</v>
      </c>
      <c r="W50" s="23" t="s">
        <v>273</v>
      </c>
      <c r="X50" s="21" t="s">
        <v>273</v>
      </c>
      <c r="Y50" s="22">
        <f>IF(X50="",0,LOOKUP(X50,'Matrice classement'!$B$2:$C$19))</f>
        <v>0</v>
      </c>
      <c r="Z50" s="23" t="s">
        <v>273</v>
      </c>
      <c r="AA50" s="21" t="s">
        <v>273</v>
      </c>
      <c r="AB50" s="22">
        <f>IF(AA50="",0,LOOKUP(AA50,'Matrice classement'!$B$2:$C$19))</f>
        <v>0</v>
      </c>
      <c r="AC50" s="23" t="s">
        <v>273</v>
      </c>
      <c r="AD50" s="21"/>
      <c r="AE50" s="22"/>
      <c r="AF50" s="23"/>
      <c r="AG50" s="21"/>
      <c r="AH50" s="22"/>
      <c r="AI50" s="23"/>
      <c r="AJ50" s="21"/>
      <c r="AK50" s="22"/>
      <c r="AL50" s="23"/>
      <c r="AM50" s="13"/>
    </row>
    <row r="51" spans="1:39" ht="20" customHeight="1">
      <c r="A51" s="13"/>
      <c r="B51" s="13"/>
      <c r="C51" s="13"/>
      <c r="D51" s="13"/>
      <c r="E51" s="15"/>
      <c r="F51" s="15"/>
      <c r="G51" s="15"/>
      <c r="H51" s="15"/>
      <c r="I51" s="15"/>
      <c r="J51" s="15"/>
      <c r="K51" s="16"/>
      <c r="L51" s="16"/>
      <c r="M51" s="16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ht="30" customHeight="1">
      <c r="A52" s="13"/>
      <c r="B52" s="279" t="s">
        <v>70</v>
      </c>
      <c r="C52" s="279"/>
      <c r="D52" s="279"/>
      <c r="E52" s="279"/>
      <c r="F52" s="279"/>
      <c r="G52" s="279"/>
      <c r="H52" s="279"/>
      <c r="I52" s="279"/>
      <c r="J52" s="279"/>
      <c r="K52" s="279"/>
      <c r="L52" s="276" t="s">
        <v>559</v>
      </c>
      <c r="M52" s="277"/>
      <c r="N52" s="278"/>
      <c r="O52" s="276" t="s">
        <v>560</v>
      </c>
      <c r="P52" s="277"/>
      <c r="Q52" s="278"/>
      <c r="R52" s="276" t="s">
        <v>561</v>
      </c>
      <c r="S52" s="277"/>
      <c r="T52" s="278"/>
      <c r="U52" s="276" t="s">
        <v>562</v>
      </c>
      <c r="V52" s="277"/>
      <c r="W52" s="278"/>
      <c r="X52" s="276" t="s">
        <v>563</v>
      </c>
      <c r="Y52" s="277"/>
      <c r="Z52" s="278"/>
      <c r="AA52" s="276" t="s">
        <v>564</v>
      </c>
      <c r="AB52" s="277"/>
      <c r="AC52" s="278"/>
      <c r="AD52" s="276" t="s">
        <v>565</v>
      </c>
      <c r="AE52" s="277"/>
      <c r="AF52" s="278"/>
      <c r="AG52" s="276" t="s">
        <v>566</v>
      </c>
      <c r="AH52" s="277"/>
      <c r="AI52" s="278"/>
      <c r="AJ52" s="276" t="s">
        <v>567</v>
      </c>
      <c r="AK52" s="277"/>
      <c r="AL52" s="278"/>
      <c r="AM52" s="13"/>
    </row>
    <row r="53" spans="1:39" ht="19.5" customHeight="1">
      <c r="A53" s="13"/>
      <c r="B53" s="25" t="s">
        <v>76</v>
      </c>
      <c r="C53" s="25" t="s">
        <v>74</v>
      </c>
      <c r="D53" s="25" t="s">
        <v>75</v>
      </c>
      <c r="E53" s="224" t="s">
        <v>0</v>
      </c>
      <c r="F53" s="224" t="s">
        <v>1</v>
      </c>
      <c r="G53" s="224" t="s">
        <v>10</v>
      </c>
      <c r="H53" s="224" t="s">
        <v>83</v>
      </c>
      <c r="I53" s="224" t="s">
        <v>2</v>
      </c>
      <c r="J53" s="224"/>
      <c r="K53" s="224" t="s">
        <v>7</v>
      </c>
      <c r="L53" s="26" t="s">
        <v>72</v>
      </c>
      <c r="M53" s="26" t="s">
        <v>73</v>
      </c>
      <c r="N53" s="26" t="s">
        <v>66</v>
      </c>
      <c r="O53" s="26" t="s">
        <v>72</v>
      </c>
      <c r="P53" s="26" t="s">
        <v>73</v>
      </c>
      <c r="Q53" s="26" t="s">
        <v>66</v>
      </c>
      <c r="R53" s="26" t="s">
        <v>72</v>
      </c>
      <c r="S53" s="26" t="s">
        <v>73</v>
      </c>
      <c r="T53" s="26" t="s">
        <v>66</v>
      </c>
      <c r="U53" s="26" t="s">
        <v>72</v>
      </c>
      <c r="V53" s="26" t="s">
        <v>73</v>
      </c>
      <c r="W53" s="26" t="s">
        <v>66</v>
      </c>
      <c r="X53" s="26" t="s">
        <v>72</v>
      </c>
      <c r="Y53" s="26" t="s">
        <v>73</v>
      </c>
      <c r="Z53" s="26" t="s">
        <v>66</v>
      </c>
      <c r="AA53" s="26" t="s">
        <v>72</v>
      </c>
      <c r="AB53" s="26" t="s">
        <v>73</v>
      </c>
      <c r="AC53" s="26" t="s">
        <v>66</v>
      </c>
      <c r="AD53" s="26" t="s">
        <v>72</v>
      </c>
      <c r="AE53" s="26" t="s">
        <v>73</v>
      </c>
      <c r="AF53" s="26" t="s">
        <v>66</v>
      </c>
      <c r="AG53" s="26" t="s">
        <v>72</v>
      </c>
      <c r="AH53" s="26" t="s">
        <v>73</v>
      </c>
      <c r="AI53" s="26" t="s">
        <v>66</v>
      </c>
      <c r="AJ53" s="26" t="s">
        <v>72</v>
      </c>
      <c r="AK53" s="26" t="s">
        <v>73</v>
      </c>
      <c r="AL53" s="26" t="s">
        <v>66</v>
      </c>
      <c r="AM53" s="13"/>
    </row>
    <row r="54" spans="1:39" ht="20" customHeight="1">
      <c r="A54" s="13"/>
      <c r="B54" s="10">
        <v>1</v>
      </c>
      <c r="C54" s="80">
        <f>M54+P54+S54+V54+Y54+AB54+AE54+AH54+AK54</f>
        <v>111</v>
      </c>
      <c r="D54" s="9">
        <f>C54-MINA(M54,P54,S54,V54,Y54,AB54,AE54,AH54,AK54)</f>
        <v>100</v>
      </c>
      <c r="E54" s="35" t="s">
        <v>244</v>
      </c>
      <c r="F54" s="35" t="s">
        <v>245</v>
      </c>
      <c r="G54" s="35" t="s">
        <v>14</v>
      </c>
      <c r="H54" s="35" t="s">
        <v>84</v>
      </c>
      <c r="I54" s="35" t="s">
        <v>584</v>
      </c>
      <c r="J54" s="35">
        <v>1958</v>
      </c>
      <c r="K54" s="68" t="s">
        <v>43</v>
      </c>
      <c r="L54" s="11">
        <v>1</v>
      </c>
      <c r="M54" s="12">
        <f>IF(L54="",0,LOOKUP(L54,'Matrice classement'!$B$2:$C$19))</f>
        <v>20</v>
      </c>
      <c r="N54" s="4">
        <v>1</v>
      </c>
      <c r="O54" s="11">
        <v>1</v>
      </c>
      <c r="P54" s="12">
        <f>IF(O54="",0,LOOKUP(O54,'Matrice classement'!$B$2:$C$19))</f>
        <v>20</v>
      </c>
      <c r="Q54" s="4">
        <v>1</v>
      </c>
      <c r="R54" s="11">
        <v>1</v>
      </c>
      <c r="S54" s="12">
        <f>IF(R54="",0,LOOKUP(R54,'Matrice classement'!$B$2:$C$19))</f>
        <v>20</v>
      </c>
      <c r="T54" s="4">
        <v>11</v>
      </c>
      <c r="U54" s="11">
        <v>1</v>
      </c>
      <c r="V54" s="12">
        <f>IF(U54="",0,LOOKUP(U54,'Matrice classement'!$B$2:$C$19))</f>
        <v>20</v>
      </c>
      <c r="W54" s="4">
        <v>20</v>
      </c>
      <c r="X54" s="11">
        <v>1</v>
      </c>
      <c r="Y54" s="12">
        <f>IF(X54="",0,LOOKUP(X54,'Matrice classement'!$B$2:$C$19))</f>
        <v>20</v>
      </c>
      <c r="Z54" s="4">
        <v>2</v>
      </c>
      <c r="AA54" s="11">
        <v>5</v>
      </c>
      <c r="AB54" s="12">
        <f>IF(AA54="",0,LOOKUP(AA54,'Matrice classement'!$B$2:$C$19))</f>
        <v>11</v>
      </c>
      <c r="AC54" s="4">
        <v>19</v>
      </c>
      <c r="AD54" s="11"/>
      <c r="AE54" s="12"/>
      <c r="AF54" s="4"/>
      <c r="AG54" s="11"/>
      <c r="AH54" s="12"/>
      <c r="AI54" s="4"/>
      <c r="AJ54" s="11"/>
      <c r="AK54" s="12"/>
      <c r="AL54" s="4"/>
      <c r="AM54" s="13"/>
    </row>
    <row r="55" spans="1:39" ht="17">
      <c r="A55" s="13"/>
      <c r="B55" s="10">
        <v>2</v>
      </c>
      <c r="C55" s="80">
        <f>M55+P55+S55+V55+Y55+AB55+AE55+AH55+AK55</f>
        <v>86</v>
      </c>
      <c r="D55" s="9">
        <f>C55-MINA(M55,P55,S55,V55,Y55,AB55,AE55,AH55,AK55)</f>
        <v>80</v>
      </c>
      <c r="E55" s="93" t="s">
        <v>26</v>
      </c>
      <c r="F55" s="93" t="s">
        <v>478</v>
      </c>
      <c r="G55" s="93" t="s">
        <v>20</v>
      </c>
      <c r="H55" s="93" t="s">
        <v>84</v>
      </c>
      <c r="I55" s="93" t="s">
        <v>482</v>
      </c>
      <c r="J55" s="93">
        <v>2001</v>
      </c>
      <c r="K55" s="236" t="s">
        <v>43</v>
      </c>
      <c r="L55" s="11">
        <v>10</v>
      </c>
      <c r="M55" s="12">
        <f>IF(L55="",0,LOOKUP(L55,'Matrice classement'!$B$2:$C$19))</f>
        <v>6</v>
      </c>
      <c r="N55" s="4">
        <v>19</v>
      </c>
      <c r="O55" s="11">
        <v>3</v>
      </c>
      <c r="P55" s="12">
        <f>IF(O55="",0,LOOKUP(O55,'Matrice classement'!$B$2:$C$19))</f>
        <v>15</v>
      </c>
      <c r="Q55" s="4">
        <v>7</v>
      </c>
      <c r="R55" s="11">
        <v>3</v>
      </c>
      <c r="S55" s="12">
        <f>IF(R55="",0,LOOKUP(R55,'Matrice classement'!$B$2:$C$19))</f>
        <v>15</v>
      </c>
      <c r="T55" s="4">
        <v>21</v>
      </c>
      <c r="U55" s="11">
        <v>3</v>
      </c>
      <c r="V55" s="12">
        <f>IF(U55="",0,LOOKUP(U55,'Matrice classement'!$B$2:$C$19))</f>
        <v>15</v>
      </c>
      <c r="W55" s="4">
        <v>24</v>
      </c>
      <c r="X55" s="11">
        <v>3</v>
      </c>
      <c r="Y55" s="12">
        <f>IF(X55="",0,LOOKUP(X55,'Matrice classement'!$B$2:$C$19))</f>
        <v>15</v>
      </c>
      <c r="Z55" s="4">
        <v>4</v>
      </c>
      <c r="AA55" s="11">
        <v>1</v>
      </c>
      <c r="AB55" s="12">
        <f>IF(AA55="",0,LOOKUP(AA55,'Matrice classement'!$B$2:$C$19))</f>
        <v>20</v>
      </c>
      <c r="AC55" s="4">
        <v>3</v>
      </c>
      <c r="AD55" s="11"/>
      <c r="AE55" s="12"/>
      <c r="AF55" s="4"/>
      <c r="AG55" s="11"/>
      <c r="AH55" s="12"/>
      <c r="AI55" s="4"/>
      <c r="AJ55" s="11"/>
      <c r="AK55" s="12"/>
      <c r="AL55" s="4"/>
      <c r="AM55" s="13"/>
    </row>
    <row r="56" spans="1:39" ht="17">
      <c r="A56" s="13"/>
      <c r="B56" s="10">
        <v>3</v>
      </c>
      <c r="C56" s="80">
        <f>M56+P56+S56+V56+Y56+AB56+AE56+AH56+AK56</f>
        <v>88</v>
      </c>
      <c r="D56" s="9">
        <f>C56-MINA(M56,P56,S56,V56,Y56,AB56,AE56,AH56,AK56)</f>
        <v>77</v>
      </c>
      <c r="E56" s="35" t="s">
        <v>48</v>
      </c>
      <c r="F56" s="10" t="s">
        <v>49</v>
      </c>
      <c r="G56" s="35" t="s">
        <v>13</v>
      </c>
      <c r="H56" s="10" t="s">
        <v>84</v>
      </c>
      <c r="I56" s="35" t="s">
        <v>630</v>
      </c>
      <c r="J56" s="35">
        <v>1970</v>
      </c>
      <c r="K56" s="11" t="s">
        <v>43</v>
      </c>
      <c r="L56" s="11">
        <v>2</v>
      </c>
      <c r="M56" s="12">
        <f>IF(L56="",0,LOOKUP(L56,'Matrice classement'!$B$2:$C$19))</f>
        <v>17</v>
      </c>
      <c r="N56" s="4">
        <v>9</v>
      </c>
      <c r="O56" s="11">
        <v>5</v>
      </c>
      <c r="P56" s="12">
        <f>IF(O56="",0,LOOKUP(O56,'Matrice classement'!$B$2:$C$19))</f>
        <v>11</v>
      </c>
      <c r="Q56" s="4">
        <v>12</v>
      </c>
      <c r="R56" s="11">
        <v>2</v>
      </c>
      <c r="S56" s="12">
        <f>IF(R56="",0,LOOKUP(R56,'Matrice classement'!$B$2:$C$19))</f>
        <v>17</v>
      </c>
      <c r="T56" s="4">
        <v>19</v>
      </c>
      <c r="U56" s="11">
        <v>4</v>
      </c>
      <c r="V56" s="12">
        <f>IF(U56="",0,LOOKUP(U56,'Matrice classement'!$B$2:$C$19))</f>
        <v>13</v>
      </c>
      <c r="W56" s="4">
        <v>34</v>
      </c>
      <c r="X56" s="11">
        <v>4</v>
      </c>
      <c r="Y56" s="12">
        <f>IF(X56="",0,LOOKUP(X56,'Matrice classement'!$B$2:$C$19))</f>
        <v>13</v>
      </c>
      <c r="Z56" s="4">
        <v>5</v>
      </c>
      <c r="AA56" s="11">
        <v>2</v>
      </c>
      <c r="AB56" s="12">
        <f>IF(AA56="",0,LOOKUP(AA56,'Matrice classement'!$B$2:$C$19))</f>
        <v>17</v>
      </c>
      <c r="AC56" s="4">
        <v>10</v>
      </c>
      <c r="AD56" s="11"/>
      <c r="AE56" s="12"/>
      <c r="AF56" s="4"/>
      <c r="AG56" s="11"/>
      <c r="AH56" s="12"/>
      <c r="AI56" s="4"/>
      <c r="AJ56" s="11"/>
      <c r="AK56" s="12"/>
      <c r="AL56" s="4"/>
      <c r="AM56" s="13"/>
    </row>
    <row r="57" spans="1:39" ht="20" customHeight="1">
      <c r="A57" s="13"/>
      <c r="B57" s="10">
        <v>4</v>
      </c>
      <c r="C57" s="80">
        <f>M57+P57+S57+V57+Y57+AB57+AE57+AH57+AK57</f>
        <v>84</v>
      </c>
      <c r="D57" s="9">
        <f>C57-MINA(M57,P57,S57,V57,Y57,AB57,AE57,AH57,AK57)</f>
        <v>75</v>
      </c>
      <c r="E57" s="35" t="s">
        <v>123</v>
      </c>
      <c r="F57" s="10" t="s">
        <v>124</v>
      </c>
      <c r="G57" s="35" t="s">
        <v>13</v>
      </c>
      <c r="H57" s="10" t="s">
        <v>84</v>
      </c>
      <c r="I57" s="35" t="s">
        <v>632</v>
      </c>
      <c r="J57" s="35">
        <v>1966</v>
      </c>
      <c r="K57" s="11" t="s">
        <v>43</v>
      </c>
      <c r="L57" s="11">
        <v>5</v>
      </c>
      <c r="M57" s="12">
        <f>IF(L57="",0,LOOKUP(L57,'Matrice classement'!$B$2:$C$19))</f>
        <v>11</v>
      </c>
      <c r="N57" s="4">
        <v>12</v>
      </c>
      <c r="O57" s="11">
        <v>2</v>
      </c>
      <c r="P57" s="12">
        <f>IF(O57="",0,LOOKUP(O57,'Matrice classement'!$B$2:$C$19))</f>
        <v>17</v>
      </c>
      <c r="Q57" s="4">
        <v>5</v>
      </c>
      <c r="R57" s="11">
        <v>4</v>
      </c>
      <c r="S57" s="12">
        <f>IF(R57="",0,LOOKUP(R57,'Matrice classement'!$B$2:$C$19))</f>
        <v>13</v>
      </c>
      <c r="T57" s="4">
        <v>25</v>
      </c>
      <c r="U57" s="11">
        <v>2</v>
      </c>
      <c r="V57" s="12">
        <f>IF(U57="",0,LOOKUP(U57,'Matrice classement'!$B$2:$C$19))</f>
        <v>17</v>
      </c>
      <c r="W57" s="4">
        <v>21</v>
      </c>
      <c r="X57" s="11">
        <v>2</v>
      </c>
      <c r="Y57" s="12">
        <f>IF(X57="",0,LOOKUP(X57,'Matrice classement'!$B$2:$C$19))</f>
        <v>17</v>
      </c>
      <c r="Z57" s="4">
        <v>3</v>
      </c>
      <c r="AA57" s="11">
        <v>7</v>
      </c>
      <c r="AB57" s="12">
        <f>IF(AA57="",0,LOOKUP(AA57,'Matrice classement'!$B$2:$C$19))</f>
        <v>9</v>
      </c>
      <c r="AC57" s="4">
        <v>22</v>
      </c>
      <c r="AD57" s="11"/>
      <c r="AE57" s="12"/>
      <c r="AF57" s="4"/>
      <c r="AG57" s="11"/>
      <c r="AH57" s="12"/>
      <c r="AI57" s="4"/>
      <c r="AJ57" s="11"/>
      <c r="AK57" s="12"/>
      <c r="AL57" s="4"/>
      <c r="AM57" s="13"/>
    </row>
    <row r="58" spans="1:39" ht="17">
      <c r="A58" s="13"/>
      <c r="B58" s="10">
        <v>5</v>
      </c>
      <c r="C58" s="80">
        <f>M58+P58+S58+V58+Y58+AB58+AE58+AH58+AK58</f>
        <v>55</v>
      </c>
      <c r="D58" s="9">
        <f>C58-MINA(M58,P58,S58,V58,Y58,AB58,AE58,AH58,AK58)</f>
        <v>55</v>
      </c>
      <c r="E58" s="35" t="s">
        <v>549</v>
      </c>
      <c r="F58" s="10" t="s">
        <v>435</v>
      </c>
      <c r="G58" s="10" t="s">
        <v>20</v>
      </c>
      <c r="H58" s="10" t="s">
        <v>84</v>
      </c>
      <c r="I58" s="10" t="s">
        <v>633</v>
      </c>
      <c r="J58" s="10">
        <v>1990</v>
      </c>
      <c r="K58" s="11" t="s">
        <v>43</v>
      </c>
      <c r="L58" s="11">
        <v>7</v>
      </c>
      <c r="M58" s="12">
        <f>IF(L58="",0,LOOKUP(L58,'Matrice classement'!$B$2:$C$19))</f>
        <v>9</v>
      </c>
      <c r="N58" s="4">
        <v>14</v>
      </c>
      <c r="O58" s="11">
        <v>4</v>
      </c>
      <c r="P58" s="12">
        <f>IF(O58="",0,LOOKUP(O58,'Matrice classement'!$B$2:$C$19))</f>
        <v>13</v>
      </c>
      <c r="Q58" s="4">
        <v>7</v>
      </c>
      <c r="R58" s="11">
        <v>9</v>
      </c>
      <c r="S58" s="12">
        <f>IF(R58="",0,LOOKUP(R58,'Matrice classement'!$B$2:$C$19))</f>
        <v>7</v>
      </c>
      <c r="T58" s="4">
        <v>46</v>
      </c>
      <c r="U58" s="11" t="s">
        <v>273</v>
      </c>
      <c r="V58" s="12">
        <f>IF(U58="",0,LOOKUP(U58,'Matrice classement'!$B$2:$C$19))</f>
        <v>0</v>
      </c>
      <c r="W58" s="4" t="s">
        <v>273</v>
      </c>
      <c r="X58" s="11">
        <v>5</v>
      </c>
      <c r="Y58" s="12">
        <f>IF(X58="",0,LOOKUP(X58,'Matrice classement'!$B$2:$C$19))</f>
        <v>11</v>
      </c>
      <c r="Z58" s="4">
        <v>11</v>
      </c>
      <c r="AA58" s="11">
        <v>3</v>
      </c>
      <c r="AB58" s="12">
        <f>IF(AA58="",0,LOOKUP(AA58,'Matrice classement'!$B$2:$C$19))</f>
        <v>15</v>
      </c>
      <c r="AC58" s="4">
        <v>12</v>
      </c>
      <c r="AD58" s="11"/>
      <c r="AE58" s="12"/>
      <c r="AF58" s="4"/>
      <c r="AG58" s="11"/>
      <c r="AH58" s="12"/>
      <c r="AI58" s="4"/>
      <c r="AJ58" s="11"/>
      <c r="AK58" s="12"/>
      <c r="AL58" s="4"/>
      <c r="AM58" s="13"/>
    </row>
    <row r="59" spans="1:39" ht="20" customHeight="1">
      <c r="A59" s="13"/>
      <c r="B59" s="10">
        <v>6</v>
      </c>
      <c r="C59" s="80">
        <f>M59+P59+S59+V59+Y59+AB59+AE59+AH59+AK59</f>
        <v>54</v>
      </c>
      <c r="D59" s="9">
        <f>C59-MINA(M59,P59,S59,V59,Y59,AB59,AE59,AH59,AK59)</f>
        <v>54</v>
      </c>
      <c r="E59" s="35" t="s">
        <v>26</v>
      </c>
      <c r="F59" s="10" t="s">
        <v>99</v>
      </c>
      <c r="G59" s="35" t="s">
        <v>20</v>
      </c>
      <c r="H59" s="10" t="s">
        <v>84</v>
      </c>
      <c r="I59" s="35" t="s">
        <v>629</v>
      </c>
      <c r="J59" s="35">
        <v>1962</v>
      </c>
      <c r="K59" s="11" t="s">
        <v>43</v>
      </c>
      <c r="L59" s="11">
        <v>3</v>
      </c>
      <c r="M59" s="12">
        <f>IF(L59="",0,LOOKUP(L59,'Matrice classement'!$B$2:$C$19))</f>
        <v>15</v>
      </c>
      <c r="N59" s="4">
        <v>11</v>
      </c>
      <c r="O59" s="11">
        <v>11</v>
      </c>
      <c r="P59" s="12">
        <f>IF(O59="",0,LOOKUP(O59,'Matrice classement'!$B$2:$C$19))</f>
        <v>5</v>
      </c>
      <c r="Q59" s="4">
        <v>30</v>
      </c>
      <c r="R59" s="11">
        <v>5</v>
      </c>
      <c r="S59" s="12">
        <f>IF(R59="",0,LOOKUP(R59,'Matrice classement'!$B$2:$C$19))</f>
        <v>11</v>
      </c>
      <c r="T59" s="4">
        <v>28</v>
      </c>
      <c r="U59" s="11" t="s">
        <v>273</v>
      </c>
      <c r="V59" s="12">
        <f>IF(U59="",0,LOOKUP(U59,'Matrice classement'!$B$2:$C$19))</f>
        <v>0</v>
      </c>
      <c r="W59" s="4" t="s">
        <v>273</v>
      </c>
      <c r="X59" s="11">
        <v>6</v>
      </c>
      <c r="Y59" s="12">
        <f>IF(X59="",0,LOOKUP(X59,'Matrice classement'!$B$2:$C$19))</f>
        <v>10</v>
      </c>
      <c r="Z59" s="4">
        <v>14</v>
      </c>
      <c r="AA59" s="11">
        <v>4</v>
      </c>
      <c r="AB59" s="12">
        <f>IF(AA59="",0,LOOKUP(AA59,'Matrice classement'!$B$2:$C$19))</f>
        <v>13</v>
      </c>
      <c r="AC59" s="4">
        <v>14</v>
      </c>
      <c r="AD59" s="11"/>
      <c r="AE59" s="12"/>
      <c r="AF59" s="4"/>
      <c r="AG59" s="11"/>
      <c r="AH59" s="12"/>
      <c r="AI59" s="4"/>
      <c r="AJ59" s="11"/>
      <c r="AK59" s="12"/>
      <c r="AL59" s="4"/>
      <c r="AM59" s="13"/>
    </row>
    <row r="60" spans="1:39" ht="19.5" customHeight="1">
      <c r="A60" s="13"/>
      <c r="B60" s="10">
        <v>7</v>
      </c>
      <c r="C60" s="80">
        <f>M60+P60+S60+V60+Y60+AB60+AE60+AH60+AK60</f>
        <v>48</v>
      </c>
      <c r="D60" s="9">
        <f>C60-MINA(M60,P60,S60,V60,Y60,AB60,AE60,AH60,AK60)</f>
        <v>47</v>
      </c>
      <c r="E60" s="35" t="s">
        <v>500</v>
      </c>
      <c r="F60" s="10" t="s">
        <v>50</v>
      </c>
      <c r="G60" s="35" t="s">
        <v>14</v>
      </c>
      <c r="H60" s="10" t="s">
        <v>84</v>
      </c>
      <c r="I60" s="35" t="s">
        <v>634</v>
      </c>
      <c r="J60" s="35">
        <v>1959</v>
      </c>
      <c r="K60" s="11" t="s">
        <v>43</v>
      </c>
      <c r="L60" s="11">
        <v>8</v>
      </c>
      <c r="M60" s="12">
        <f>IF(L60="",0,LOOKUP(L60,'Matrice classement'!$B$2:$C$19))</f>
        <v>8</v>
      </c>
      <c r="N60" s="4">
        <v>17</v>
      </c>
      <c r="O60" s="11">
        <v>15</v>
      </c>
      <c r="P60" s="12">
        <f>IF(O60="",0,LOOKUP(O60,'Matrice classement'!$B$2:$C$19))</f>
        <v>1</v>
      </c>
      <c r="Q60" s="4">
        <v>41</v>
      </c>
      <c r="R60" s="11">
        <v>6</v>
      </c>
      <c r="S60" s="12">
        <f>IF(R60="",0,LOOKUP(R60,'Matrice classement'!$B$2:$C$19))</f>
        <v>10</v>
      </c>
      <c r="T60" s="4">
        <v>33</v>
      </c>
      <c r="U60" s="11">
        <v>5</v>
      </c>
      <c r="V60" s="12">
        <f>IF(U60="",0,LOOKUP(U60,'Matrice classement'!$B$2:$C$19))</f>
        <v>11</v>
      </c>
      <c r="W60" s="4">
        <v>40</v>
      </c>
      <c r="X60" s="11">
        <v>8</v>
      </c>
      <c r="Y60" s="12">
        <f>IF(X60="",0,LOOKUP(X60,'Matrice classement'!$B$2:$C$19))</f>
        <v>8</v>
      </c>
      <c r="Z60" s="4">
        <v>20</v>
      </c>
      <c r="AA60" s="11">
        <v>6</v>
      </c>
      <c r="AB60" s="12">
        <f>IF(AA60="",0,LOOKUP(AA60,'Matrice classement'!$B$2:$C$19))</f>
        <v>10</v>
      </c>
      <c r="AC60" s="4">
        <v>20</v>
      </c>
      <c r="AD60" s="11"/>
      <c r="AE60" s="12"/>
      <c r="AF60" s="4"/>
      <c r="AG60" s="11"/>
      <c r="AH60" s="12"/>
      <c r="AI60" s="4"/>
      <c r="AJ60" s="11"/>
      <c r="AK60" s="12"/>
      <c r="AL60" s="4"/>
      <c r="AM60" s="13"/>
    </row>
    <row r="61" spans="1:39" ht="19.5" customHeight="1">
      <c r="A61" s="13"/>
      <c r="B61" s="10">
        <v>8</v>
      </c>
      <c r="C61" s="80">
        <f>M61+P61+S61+V61+Y61+AB61+AE61+AH61+AK61</f>
        <v>44</v>
      </c>
      <c r="D61" s="9">
        <f>C61-MINA(M61,P61,S61,V61,Y61,AB61,AE61,AH61,AK61)</f>
        <v>44</v>
      </c>
      <c r="E61" s="35" t="s">
        <v>477</v>
      </c>
      <c r="F61" s="10" t="s">
        <v>502</v>
      </c>
      <c r="G61" s="35" t="s">
        <v>23</v>
      </c>
      <c r="H61" s="10" t="s">
        <v>84</v>
      </c>
      <c r="I61" s="35" t="s">
        <v>645</v>
      </c>
      <c r="J61" s="35">
        <v>1989</v>
      </c>
      <c r="K61" s="11" t="s">
        <v>43</v>
      </c>
      <c r="L61" s="11">
        <v>18</v>
      </c>
      <c r="M61" s="12">
        <f>IF(L61="",0,LOOKUP(L61,'Matrice classement'!$B$2:$C$19))</f>
        <v>0</v>
      </c>
      <c r="N61" s="4">
        <v>38</v>
      </c>
      <c r="O61" s="11">
        <v>6</v>
      </c>
      <c r="P61" s="12">
        <f>IF(O61="",0,LOOKUP(O61,'Matrice classement'!$B$2:$C$19))</f>
        <v>10</v>
      </c>
      <c r="Q61" s="4">
        <v>16</v>
      </c>
      <c r="R61" s="11">
        <v>7</v>
      </c>
      <c r="S61" s="12">
        <f>IF(R61="",0,LOOKUP(R61,'Matrice classement'!$B$2:$C$19))</f>
        <v>9</v>
      </c>
      <c r="T61" s="4">
        <v>41</v>
      </c>
      <c r="U61" s="11">
        <v>6</v>
      </c>
      <c r="V61" s="12">
        <f>IF(U61="",0,LOOKUP(U61,'Matrice classement'!$B$2:$C$19))</f>
        <v>10</v>
      </c>
      <c r="W61" s="4">
        <v>46</v>
      </c>
      <c r="X61" s="11">
        <v>7</v>
      </c>
      <c r="Y61" s="12">
        <f>IF(X61="",0,LOOKUP(X61,'Matrice classement'!$B$2:$C$19))</f>
        <v>9</v>
      </c>
      <c r="Z61" s="4">
        <v>19</v>
      </c>
      <c r="AA61" s="11">
        <v>10</v>
      </c>
      <c r="AB61" s="12">
        <f>IF(AA61="",0,LOOKUP(AA61,'Matrice classement'!$B$2:$C$19))</f>
        <v>6</v>
      </c>
      <c r="AC61" s="4">
        <v>43</v>
      </c>
      <c r="AD61" s="114"/>
      <c r="AE61" s="3"/>
      <c r="AF61" s="115"/>
      <c r="AG61" s="11"/>
      <c r="AH61" s="12"/>
      <c r="AI61" s="4"/>
      <c r="AJ61" s="11"/>
      <c r="AK61" s="12"/>
      <c r="AL61" s="4"/>
      <c r="AM61" s="13"/>
    </row>
    <row r="62" spans="1:39" ht="17">
      <c r="A62" s="13"/>
      <c r="B62" s="10">
        <v>9</v>
      </c>
      <c r="C62" s="80">
        <f>M62+P62+S62+V62+Y62+AB62+AE62+AH62+AK62</f>
        <v>23</v>
      </c>
      <c r="D62" s="9">
        <f>C62-MINA(M62,P62,S62,V62,Y62,AB62,AE62,AH62,AK62)</f>
        <v>23</v>
      </c>
      <c r="E62" s="35" t="s">
        <v>288</v>
      </c>
      <c r="F62" s="10" t="s">
        <v>77</v>
      </c>
      <c r="G62" s="10" t="s">
        <v>13</v>
      </c>
      <c r="H62" s="10" t="s">
        <v>84</v>
      </c>
      <c r="I62" s="10" t="s">
        <v>643</v>
      </c>
      <c r="J62" s="10">
        <v>1968</v>
      </c>
      <c r="K62" s="11" t="s">
        <v>43</v>
      </c>
      <c r="L62" s="11">
        <v>17</v>
      </c>
      <c r="M62" s="12">
        <f>IF(L62="",0,LOOKUP(L62,'Matrice classement'!$B$2:$C$19))</f>
        <v>0</v>
      </c>
      <c r="N62" s="4">
        <v>33</v>
      </c>
      <c r="O62" s="11">
        <v>17</v>
      </c>
      <c r="P62" s="12">
        <f>IF(O62="",0,LOOKUP(O62,'Matrice classement'!$B$2:$C$19))</f>
        <v>0</v>
      </c>
      <c r="Q62" s="4">
        <v>57</v>
      </c>
      <c r="R62" s="11">
        <v>13</v>
      </c>
      <c r="S62" s="12">
        <f>IF(R62="",0,LOOKUP(R62,'Matrice classement'!$B$2:$C$19))</f>
        <v>3</v>
      </c>
      <c r="T62" s="4">
        <v>71</v>
      </c>
      <c r="U62" s="11">
        <v>8</v>
      </c>
      <c r="V62" s="12">
        <f>IF(U62="",0,LOOKUP(U62,'Matrice classement'!$B$2:$C$19))</f>
        <v>8</v>
      </c>
      <c r="W62" s="4">
        <v>60</v>
      </c>
      <c r="X62" s="11">
        <v>12</v>
      </c>
      <c r="Y62" s="12">
        <f>IF(X62="",0,LOOKUP(X62,'Matrice classement'!$B$2:$C$19))</f>
        <v>4</v>
      </c>
      <c r="Z62" s="4">
        <v>35</v>
      </c>
      <c r="AA62" s="11">
        <v>8</v>
      </c>
      <c r="AB62" s="12">
        <f>IF(AA62="",0,LOOKUP(AA62,'Matrice classement'!$B$2:$C$19))</f>
        <v>8</v>
      </c>
      <c r="AC62" s="4">
        <v>28</v>
      </c>
      <c r="AD62" s="11"/>
      <c r="AE62" s="12"/>
      <c r="AF62" s="4"/>
      <c r="AG62" s="11"/>
      <c r="AH62" s="12"/>
      <c r="AI62" s="4"/>
      <c r="AJ62" s="11"/>
      <c r="AK62" s="12"/>
      <c r="AL62" s="4"/>
      <c r="AM62" s="13"/>
    </row>
    <row r="63" spans="1:39" ht="17">
      <c r="A63" s="13"/>
      <c r="B63" s="10">
        <v>10</v>
      </c>
      <c r="C63" s="80">
        <f>M63+P63+S63+V63+Y63+AB63+AE63+AH63+AK63</f>
        <v>21</v>
      </c>
      <c r="D63" s="9">
        <f>C63-MINA(M63,P63,S63,V63,Y63,AB63,AE63,AH63,AK63)</f>
        <v>21</v>
      </c>
      <c r="E63" s="35" t="s">
        <v>46</v>
      </c>
      <c r="F63" s="35" t="s">
        <v>47</v>
      </c>
      <c r="G63" s="35" t="s">
        <v>23</v>
      </c>
      <c r="H63" s="35" t="s">
        <v>84</v>
      </c>
      <c r="I63" s="35" t="s">
        <v>640</v>
      </c>
      <c r="J63" s="35">
        <v>1957</v>
      </c>
      <c r="K63" s="68" t="s">
        <v>43</v>
      </c>
      <c r="L63" s="11">
        <v>15</v>
      </c>
      <c r="M63" s="12">
        <f>IF(L63="",0,LOOKUP(L63,'Matrice classement'!$B$2:$C$19))</f>
        <v>1</v>
      </c>
      <c r="N63" s="4">
        <v>30</v>
      </c>
      <c r="O63" s="11">
        <v>9</v>
      </c>
      <c r="P63" s="12">
        <f>IF(O63="",0,LOOKUP(O63,'Matrice classement'!$B$2:$C$19))</f>
        <v>7</v>
      </c>
      <c r="Q63" s="4">
        <v>25</v>
      </c>
      <c r="R63" s="11">
        <v>10</v>
      </c>
      <c r="S63" s="12">
        <f>IF(R63="",0,LOOKUP(R63,'Matrice classement'!$B$2:$C$19))</f>
        <v>6</v>
      </c>
      <c r="T63" s="4">
        <v>55</v>
      </c>
      <c r="U63" s="11">
        <v>9</v>
      </c>
      <c r="V63" s="12">
        <f>IF(U63="",0,LOOKUP(U63,'Matrice classement'!$B$2:$C$19))</f>
        <v>7</v>
      </c>
      <c r="W63" s="4">
        <v>62</v>
      </c>
      <c r="X63" s="11" t="s">
        <v>273</v>
      </c>
      <c r="Y63" s="12">
        <f>IF(X63="",0,LOOKUP(X63,'Matrice classement'!$B$2:$C$19))</f>
        <v>0</v>
      </c>
      <c r="Z63" s="4" t="s">
        <v>273</v>
      </c>
      <c r="AA63" s="11" t="s">
        <v>273</v>
      </c>
      <c r="AB63" s="12">
        <f>IF(AA63="",0,LOOKUP(AA63,'Matrice classement'!$B$2:$C$19))</f>
        <v>0</v>
      </c>
      <c r="AC63" s="4" t="s">
        <v>273</v>
      </c>
      <c r="AD63" s="11"/>
      <c r="AE63" s="12"/>
      <c r="AF63" s="4"/>
      <c r="AG63" s="11"/>
      <c r="AH63" s="12"/>
      <c r="AI63" s="4"/>
      <c r="AJ63" s="11"/>
      <c r="AK63" s="12"/>
      <c r="AL63" s="4"/>
      <c r="AM63" s="13"/>
    </row>
    <row r="64" spans="1:39" ht="17">
      <c r="A64" s="13"/>
      <c r="B64" s="10">
        <v>11</v>
      </c>
      <c r="C64" s="80">
        <f>M64+P64+S64+V64+Y64+AB64+AE64+AH64+AK64</f>
        <v>20</v>
      </c>
      <c r="D64" s="9">
        <f>C64-MINA(M64,P64,S64,V64,Y64,AB64,AE64,AH64,AK64)</f>
        <v>20</v>
      </c>
      <c r="E64" s="35" t="s">
        <v>406</v>
      </c>
      <c r="F64" s="35" t="s">
        <v>407</v>
      </c>
      <c r="G64" s="35" t="s">
        <v>13</v>
      </c>
      <c r="H64" s="35" t="s">
        <v>84</v>
      </c>
      <c r="I64" s="35" t="s">
        <v>636</v>
      </c>
      <c r="J64" s="35">
        <v>1988</v>
      </c>
      <c r="K64" s="11" t="s">
        <v>43</v>
      </c>
      <c r="L64" s="11">
        <v>13</v>
      </c>
      <c r="M64" s="12">
        <f>IF(L64="",0,LOOKUP(L64,'Matrice classement'!$B$2:$C$19))</f>
        <v>3</v>
      </c>
      <c r="N64" s="4">
        <v>27</v>
      </c>
      <c r="O64" s="11">
        <v>7</v>
      </c>
      <c r="P64" s="12">
        <f>IF(O64="",0,LOOKUP(O64,'Matrice classement'!$B$2:$C$19))</f>
        <v>9</v>
      </c>
      <c r="Q64" s="4">
        <v>24</v>
      </c>
      <c r="R64" s="11">
        <v>8</v>
      </c>
      <c r="S64" s="12">
        <f>IF(R64="",0,LOOKUP(R64,'Matrice classement'!$B$2:$C$19))</f>
        <v>8</v>
      </c>
      <c r="T64" s="4">
        <v>43</v>
      </c>
      <c r="U64" s="114" t="s">
        <v>694</v>
      </c>
      <c r="V64" s="3">
        <f>IF(U64="",0,LOOKUP(U64,'Matrice classement'!$B$2:$C$19))</f>
        <v>0</v>
      </c>
      <c r="W64" s="115" t="s">
        <v>714</v>
      </c>
      <c r="X64" s="11" t="s">
        <v>694</v>
      </c>
      <c r="Y64" s="12">
        <f>IF(X64="",0,LOOKUP(X64,'Matrice classement'!$B$2:$C$19))</f>
        <v>0</v>
      </c>
      <c r="Z64" s="4" t="s">
        <v>714</v>
      </c>
      <c r="AA64" s="11" t="s">
        <v>273</v>
      </c>
      <c r="AB64" s="12">
        <f>IF(AA64="",0,LOOKUP(AA64,'Matrice classement'!$B$2:$C$19))</f>
        <v>0</v>
      </c>
      <c r="AC64" s="4" t="s">
        <v>273</v>
      </c>
      <c r="AD64" s="11"/>
      <c r="AE64" s="12"/>
      <c r="AF64" s="4"/>
      <c r="AG64" s="11"/>
      <c r="AH64" s="12"/>
      <c r="AI64" s="4"/>
      <c r="AJ64" s="11"/>
      <c r="AK64" s="12"/>
      <c r="AL64" s="4"/>
      <c r="AM64" s="13"/>
    </row>
    <row r="65" spans="1:39" ht="17">
      <c r="A65" s="13"/>
      <c r="B65" s="10">
        <v>12</v>
      </c>
      <c r="C65" s="80">
        <f>M65+P65+S65+V65+Y65+AB65+AE65+AH65+AK65</f>
        <v>13</v>
      </c>
      <c r="D65" s="9">
        <f>C65-MINA(M65,P65,S65,V65,Y65,AB65,AE65,AH65,AK65)</f>
        <v>13</v>
      </c>
      <c r="E65" s="35" t="s">
        <v>34</v>
      </c>
      <c r="F65" s="10" t="s">
        <v>495</v>
      </c>
      <c r="G65" s="10" t="s">
        <v>23</v>
      </c>
      <c r="H65" s="10" t="s">
        <v>84</v>
      </c>
      <c r="I65" s="35" t="s">
        <v>641</v>
      </c>
      <c r="J65" s="35">
        <v>1990</v>
      </c>
      <c r="K65" s="11" t="s">
        <v>43</v>
      </c>
      <c r="L65" s="11">
        <v>19</v>
      </c>
      <c r="M65" s="12">
        <f>IF(L65="",0,LOOKUP(L65,'Matrice classement'!$B$2:$C$19))</f>
        <v>0</v>
      </c>
      <c r="N65" s="4">
        <v>39</v>
      </c>
      <c r="O65" s="11">
        <v>13</v>
      </c>
      <c r="P65" s="12">
        <f>IF(O65="",0,LOOKUP(O65,'Matrice classement'!$B$2:$C$19))</f>
        <v>3</v>
      </c>
      <c r="Q65" s="4">
        <v>33</v>
      </c>
      <c r="R65" s="11">
        <v>12</v>
      </c>
      <c r="S65" s="12">
        <f>IF(R65="",0,LOOKUP(R65,'Matrice classement'!$B$2:$C$19))</f>
        <v>4</v>
      </c>
      <c r="T65" s="4">
        <v>65</v>
      </c>
      <c r="U65" s="11">
        <v>10</v>
      </c>
      <c r="V65" s="12">
        <f>IF(U65="",0,LOOKUP(U65,'Matrice classement'!$B$2:$C$19))</f>
        <v>6</v>
      </c>
      <c r="W65" s="4">
        <v>78</v>
      </c>
      <c r="X65" s="11" t="s">
        <v>273</v>
      </c>
      <c r="Y65" s="12">
        <v>0</v>
      </c>
      <c r="Z65" s="4" t="s">
        <v>273</v>
      </c>
      <c r="AA65" s="68" t="s">
        <v>273</v>
      </c>
      <c r="AB65" s="12">
        <v>0</v>
      </c>
      <c r="AC65" s="200" t="s">
        <v>273</v>
      </c>
      <c r="AD65" s="114"/>
      <c r="AE65" s="3"/>
      <c r="AF65" s="115"/>
      <c r="AG65" s="11"/>
      <c r="AH65" s="12"/>
      <c r="AI65" s="4"/>
      <c r="AJ65" s="11"/>
      <c r="AK65" s="12"/>
      <c r="AL65" s="4"/>
      <c r="AM65" s="13"/>
    </row>
    <row r="66" spans="1:39" ht="17">
      <c r="A66" s="13"/>
      <c r="B66" s="10">
        <v>13</v>
      </c>
      <c r="C66" s="80">
        <f>M66+P66+S66+V66+Y66+AB66+AE66+AH66+AK66</f>
        <v>13</v>
      </c>
      <c r="D66" s="9">
        <f>C66-MINA(M66,P66,S66,V66,Y66,AB66,AE66,AH66,AK66)</f>
        <v>13</v>
      </c>
      <c r="E66" s="35" t="s">
        <v>437</v>
      </c>
      <c r="F66" s="10" t="s">
        <v>90</v>
      </c>
      <c r="G66" s="35" t="s">
        <v>23</v>
      </c>
      <c r="H66" s="10" t="s">
        <v>84</v>
      </c>
      <c r="I66" s="35" t="s">
        <v>639</v>
      </c>
      <c r="J66" s="35">
        <v>1977</v>
      </c>
      <c r="K66" s="11" t="s">
        <v>43</v>
      </c>
      <c r="L66" s="11" t="s">
        <v>273</v>
      </c>
      <c r="M66" s="12">
        <f>IF(L66="",0,LOOKUP(L66,'Matrice classement'!$B$2:$C$19))</f>
        <v>0</v>
      </c>
      <c r="N66" s="4" t="s">
        <v>273</v>
      </c>
      <c r="O66" s="11">
        <v>16</v>
      </c>
      <c r="P66" s="12">
        <f>IF(O66="",0,LOOKUP(O66,'Matrice classement'!$B$2:$C$19))</f>
        <v>0</v>
      </c>
      <c r="Q66" s="4">
        <v>43</v>
      </c>
      <c r="R66" s="11" t="s">
        <v>273</v>
      </c>
      <c r="S66" s="12">
        <f>IF(R66="",0,LOOKUP(R66,'Matrice classement'!$B$2:$C$19))</f>
        <v>0</v>
      </c>
      <c r="T66" s="4" t="s">
        <v>273</v>
      </c>
      <c r="U66" s="11" t="s">
        <v>273</v>
      </c>
      <c r="V66" s="12">
        <f>IF(U66="",0,LOOKUP(U66,'Matrice classement'!$B$2:$C$19))</f>
        <v>0</v>
      </c>
      <c r="W66" s="4" t="s">
        <v>273</v>
      </c>
      <c r="X66" s="11">
        <v>10</v>
      </c>
      <c r="Y66" s="12">
        <f>IF(X66="",0,LOOKUP(X66,'Matrice classement'!$B$2:$C$19))</f>
        <v>6</v>
      </c>
      <c r="Z66" s="4">
        <v>23</v>
      </c>
      <c r="AA66" s="11">
        <v>9</v>
      </c>
      <c r="AB66" s="12">
        <f>IF(AA66="",0,LOOKUP(AA66,'Matrice classement'!$B$2:$C$19))</f>
        <v>7</v>
      </c>
      <c r="AC66" s="4">
        <v>43</v>
      </c>
      <c r="AD66" s="11"/>
      <c r="AE66" s="12"/>
      <c r="AF66" s="4"/>
      <c r="AG66" s="11"/>
      <c r="AH66" s="12"/>
      <c r="AI66" s="4"/>
      <c r="AJ66" s="11"/>
      <c r="AK66" s="12"/>
      <c r="AL66" s="4"/>
      <c r="AM66" s="13"/>
    </row>
    <row r="67" spans="1:39" ht="17">
      <c r="A67" s="13"/>
      <c r="B67" s="10">
        <v>14</v>
      </c>
      <c r="C67" s="80">
        <f>M67+P67+S67+V67+Y67+AB67+AE67+AH67+AK67</f>
        <v>10</v>
      </c>
      <c r="D67" s="9">
        <f>C67-MINA(M67,P67,S67,V67,Y67,AB67,AE67,AH67,AK67)</f>
        <v>10</v>
      </c>
      <c r="E67" s="35" t="s">
        <v>226</v>
      </c>
      <c r="F67" s="10" t="s">
        <v>227</v>
      </c>
      <c r="G67" s="35" t="s">
        <v>23</v>
      </c>
      <c r="H67" s="10" t="s">
        <v>84</v>
      </c>
      <c r="I67" s="35" t="s">
        <v>644</v>
      </c>
      <c r="J67" s="35">
        <v>1981</v>
      </c>
      <c r="K67" s="11" t="s">
        <v>43</v>
      </c>
      <c r="L67" s="11">
        <v>20</v>
      </c>
      <c r="M67" s="12">
        <f>IF(L67="",0,LOOKUP(L67,'Matrice classement'!$B$2:$C$19))</f>
        <v>0</v>
      </c>
      <c r="N67" s="4">
        <v>52</v>
      </c>
      <c r="O67" s="11">
        <v>18</v>
      </c>
      <c r="P67" s="12">
        <f>IF(O67="",0,LOOKUP(O67,'Matrice classement'!$B$2:$C$19))</f>
        <v>0</v>
      </c>
      <c r="Q67" s="4">
        <v>87</v>
      </c>
      <c r="R67" s="11">
        <v>11</v>
      </c>
      <c r="S67" s="12">
        <f>IF(R67="",0,LOOKUP(R67,'Matrice classement'!$B$2:$C$19))</f>
        <v>5</v>
      </c>
      <c r="T67" s="4">
        <v>63</v>
      </c>
      <c r="U67" s="11">
        <v>11</v>
      </c>
      <c r="V67" s="12">
        <f>IF(U67="",0,LOOKUP(U67,'Matrice classement'!$B$2:$C$19))</f>
        <v>5</v>
      </c>
      <c r="W67" s="4">
        <v>97</v>
      </c>
      <c r="X67" s="11" t="s">
        <v>273</v>
      </c>
      <c r="Y67" s="12">
        <v>0</v>
      </c>
      <c r="Z67" s="4" t="s">
        <v>273</v>
      </c>
      <c r="AA67" s="11">
        <v>12</v>
      </c>
      <c r="AB67" s="12">
        <v>0</v>
      </c>
      <c r="AC67" s="4">
        <v>49</v>
      </c>
      <c r="AD67" s="11"/>
      <c r="AE67" s="12"/>
      <c r="AF67" s="4"/>
      <c r="AG67" s="11"/>
      <c r="AH67" s="12"/>
      <c r="AI67" s="4"/>
      <c r="AJ67" s="11"/>
      <c r="AK67" s="12"/>
      <c r="AL67" s="4"/>
      <c r="AM67" s="13"/>
    </row>
    <row r="68" spans="1:39" ht="17">
      <c r="A68" s="13"/>
      <c r="B68" s="10">
        <v>15</v>
      </c>
      <c r="C68" s="80">
        <f>M68+P68+S68+V68+Y68+AB68+AE68+AH68+AK68</f>
        <v>9</v>
      </c>
      <c r="D68" s="9">
        <f>C68-MINA(M68,P68,S68,V68,Y68,AB68,AE68,AH68,AK68)</f>
        <v>9</v>
      </c>
      <c r="E68" s="35" t="s">
        <v>719</v>
      </c>
      <c r="F68" s="10" t="s">
        <v>715</v>
      </c>
      <c r="G68" s="10" t="s">
        <v>13</v>
      </c>
      <c r="H68" s="10" t="s">
        <v>84</v>
      </c>
      <c r="I68" s="35" t="s">
        <v>716</v>
      </c>
      <c r="J68" s="35">
        <v>1956</v>
      </c>
      <c r="K68" s="11" t="s">
        <v>43</v>
      </c>
      <c r="L68" s="11" t="s">
        <v>273</v>
      </c>
      <c r="M68" s="12">
        <f>IF(L68="",0,LOOKUP(L68,'Matrice classement'!$B$2:$C$19))</f>
        <v>0</v>
      </c>
      <c r="N68" s="4" t="s">
        <v>273</v>
      </c>
      <c r="O68" s="11" t="s">
        <v>273</v>
      </c>
      <c r="P68" s="12">
        <f>IF(O68="",0,LOOKUP(O68,'Matrice classement'!$B$2:$C$19))</f>
        <v>0</v>
      </c>
      <c r="Q68" s="4" t="s">
        <v>273</v>
      </c>
      <c r="R68" s="11" t="s">
        <v>273</v>
      </c>
      <c r="S68" s="12">
        <f>IF(R68="",0,LOOKUP(R68,'Matrice classement'!$B$2:$C$19))</f>
        <v>0</v>
      </c>
      <c r="T68" s="4" t="s">
        <v>273</v>
      </c>
      <c r="U68" s="11">
        <v>7</v>
      </c>
      <c r="V68" s="12">
        <f>IF(U68="",0,LOOKUP(U68,'Matrice classement'!$B$2:$C$19))</f>
        <v>9</v>
      </c>
      <c r="W68" s="4">
        <v>50</v>
      </c>
      <c r="X68" s="11" t="s">
        <v>273</v>
      </c>
      <c r="Y68" s="12">
        <v>0</v>
      </c>
      <c r="Z68" s="4" t="s">
        <v>273</v>
      </c>
      <c r="AA68" s="11" t="s">
        <v>273</v>
      </c>
      <c r="AB68" s="12">
        <v>0</v>
      </c>
      <c r="AC68" s="4" t="s">
        <v>273</v>
      </c>
      <c r="AD68" s="11"/>
      <c r="AE68" s="12"/>
      <c r="AF68" s="4"/>
      <c r="AG68" s="11"/>
      <c r="AH68" s="12"/>
      <c r="AI68" s="4"/>
      <c r="AJ68" s="11"/>
      <c r="AK68" s="12"/>
      <c r="AL68" s="4"/>
      <c r="AM68" s="13"/>
    </row>
    <row r="69" spans="1:39" ht="17">
      <c r="A69" s="13"/>
      <c r="B69" s="10">
        <v>16</v>
      </c>
      <c r="C69" s="80">
        <f>M69+P69+S69+V69+Y69+AB69+AE69+AH69+AK69</f>
        <v>8</v>
      </c>
      <c r="D69" s="9">
        <f>C69-MINA(M69,P69,S69,V69,Y69,AB69,AE69,AH69,AK69)</f>
        <v>8</v>
      </c>
      <c r="E69" s="35" t="s">
        <v>510</v>
      </c>
      <c r="F69" s="10" t="s">
        <v>143</v>
      </c>
      <c r="G69" s="10" t="s">
        <v>13</v>
      </c>
      <c r="H69" s="10" t="s">
        <v>84</v>
      </c>
      <c r="I69" s="35" t="s">
        <v>638</v>
      </c>
      <c r="J69" s="35">
        <v>1968</v>
      </c>
      <c r="K69" s="11" t="s">
        <v>43</v>
      </c>
      <c r="L69" s="11">
        <v>16</v>
      </c>
      <c r="M69" s="12">
        <f>IF(L69="",0,LOOKUP(L69,'Matrice classement'!$B$2:$C$19))</f>
        <v>0</v>
      </c>
      <c r="N69" s="4">
        <v>31</v>
      </c>
      <c r="O69" s="11">
        <v>8</v>
      </c>
      <c r="P69" s="12">
        <f>IF(O69="",0,LOOKUP(O69,'Matrice classement'!$B$2:$C$19))</f>
        <v>8</v>
      </c>
      <c r="Q69" s="4">
        <v>25</v>
      </c>
      <c r="R69" s="11" t="s">
        <v>273</v>
      </c>
      <c r="S69" s="12">
        <f>IF(R69="",0,LOOKUP(R69,'Matrice classement'!$B$2:$C$19))</f>
        <v>0</v>
      </c>
      <c r="T69" s="4" t="s">
        <v>273</v>
      </c>
      <c r="U69" s="11" t="s">
        <v>273</v>
      </c>
      <c r="V69" s="12">
        <f>IF(U69="",0,LOOKUP(U69,'Matrice classement'!$B$2:$C$19))</f>
        <v>0</v>
      </c>
      <c r="W69" s="4" t="s">
        <v>273</v>
      </c>
      <c r="X69" s="11" t="s">
        <v>694</v>
      </c>
      <c r="Y69" s="12">
        <f>IF(X69="",0,LOOKUP(X69,'Matrice classement'!$B$2:$C$19))</f>
        <v>0</v>
      </c>
      <c r="Z69" s="4" t="s">
        <v>714</v>
      </c>
      <c r="AA69" s="11" t="s">
        <v>273</v>
      </c>
      <c r="AB69" s="12">
        <f>IF(AA69="",0,LOOKUP(AA69,'Matrice classement'!$B$2:$C$19))</f>
        <v>0</v>
      </c>
      <c r="AC69" s="4" t="s">
        <v>273</v>
      </c>
      <c r="AD69" s="11"/>
      <c r="AE69" s="12"/>
      <c r="AF69" s="4"/>
      <c r="AG69" s="11"/>
      <c r="AH69" s="12"/>
      <c r="AI69" s="4"/>
      <c r="AJ69" s="11"/>
      <c r="AK69" s="12"/>
      <c r="AL69" s="4"/>
      <c r="AM69" s="13"/>
    </row>
    <row r="70" spans="1:39" ht="17">
      <c r="A70" s="13"/>
      <c r="B70" s="10">
        <v>17</v>
      </c>
      <c r="C70" s="80">
        <f>M70+P70+S70+V70+Y70+AB70+AE70+AH70+AK70</f>
        <v>7</v>
      </c>
      <c r="D70" s="9">
        <f>C70-MINA(M70,P70,S70,V70,Y70,AB70,AE70,AH70,AK70)</f>
        <v>7</v>
      </c>
      <c r="E70" s="35" t="s">
        <v>290</v>
      </c>
      <c r="F70" s="10" t="s">
        <v>717</v>
      </c>
      <c r="G70" s="10" t="s">
        <v>13</v>
      </c>
      <c r="H70" s="10" t="s">
        <v>84</v>
      </c>
      <c r="I70" s="35" t="s">
        <v>718</v>
      </c>
      <c r="J70" s="35">
        <v>1981</v>
      </c>
      <c r="K70" s="11" t="s">
        <v>43</v>
      </c>
      <c r="L70" s="11" t="s">
        <v>273</v>
      </c>
      <c r="M70" s="12">
        <f>IF(L70="",0,LOOKUP(L70,'Matrice classement'!$B$2:$C$19))</f>
        <v>0</v>
      </c>
      <c r="N70" s="4" t="s">
        <v>273</v>
      </c>
      <c r="O70" s="11" t="s">
        <v>273</v>
      </c>
      <c r="P70" s="12">
        <f>IF(O70="",0,LOOKUP(O70,'Matrice classement'!$B$2:$C$19))</f>
        <v>0</v>
      </c>
      <c r="Q70" s="4" t="s">
        <v>273</v>
      </c>
      <c r="R70" s="11" t="s">
        <v>273</v>
      </c>
      <c r="S70" s="12">
        <f>IF(R70="",0,LOOKUP(R70,'Matrice classement'!$B$2:$C$19))</f>
        <v>0</v>
      </c>
      <c r="T70" s="4" t="s">
        <v>273</v>
      </c>
      <c r="U70" s="11">
        <v>9</v>
      </c>
      <c r="V70" s="12">
        <f>IF(U70="",0,LOOKUP(U70,'Matrice classement'!$B$2:$C$19))</f>
        <v>7</v>
      </c>
      <c r="W70" s="4">
        <v>76</v>
      </c>
      <c r="X70" s="11" t="s">
        <v>273</v>
      </c>
      <c r="Y70" s="12">
        <v>0</v>
      </c>
      <c r="Z70" s="4" t="s">
        <v>273</v>
      </c>
      <c r="AA70" s="11" t="s">
        <v>273</v>
      </c>
      <c r="AB70" s="12">
        <v>0</v>
      </c>
      <c r="AC70" s="4" t="s">
        <v>273</v>
      </c>
      <c r="AD70" s="11"/>
      <c r="AE70" s="12"/>
      <c r="AF70" s="4"/>
      <c r="AG70" s="11"/>
      <c r="AH70" s="12"/>
      <c r="AI70" s="4"/>
      <c r="AJ70" s="11"/>
      <c r="AK70" s="12"/>
      <c r="AL70" s="4"/>
      <c r="AM70" s="13"/>
    </row>
    <row r="71" spans="1:39" ht="17">
      <c r="A71" s="13"/>
      <c r="B71" s="10">
        <v>18</v>
      </c>
      <c r="C71" s="80">
        <f>M71+P71+S71+V71+Y71+AB71+AE71+AH71+AK71</f>
        <v>7</v>
      </c>
      <c r="D71" s="9">
        <f>C71-MINA(M71,P71,S71,V71,Y71,AB71,AE71,AH71,AK71)</f>
        <v>7</v>
      </c>
      <c r="E71" s="35" t="s">
        <v>727</v>
      </c>
      <c r="F71" s="10" t="s">
        <v>728</v>
      </c>
      <c r="G71" s="10" t="s">
        <v>20</v>
      </c>
      <c r="H71" s="10" t="s">
        <v>84</v>
      </c>
      <c r="I71" s="35" t="s">
        <v>729</v>
      </c>
      <c r="J71" s="35">
        <v>1989</v>
      </c>
      <c r="K71" s="11" t="s">
        <v>43</v>
      </c>
      <c r="L71" s="11" t="s">
        <v>273</v>
      </c>
      <c r="M71" s="12">
        <f>IF(L71="",0,LOOKUP(L71,'Matrice classement'!$B$2:$C$19))</f>
        <v>0</v>
      </c>
      <c r="N71" s="4" t="s">
        <v>273</v>
      </c>
      <c r="O71" s="11" t="s">
        <v>273</v>
      </c>
      <c r="P71" s="12">
        <f>IF(O71="",0,LOOKUP(O71,'Matrice classement'!$B$2:$C$19))</f>
        <v>0</v>
      </c>
      <c r="Q71" s="4" t="s">
        <v>273</v>
      </c>
      <c r="R71" s="11" t="s">
        <v>273</v>
      </c>
      <c r="S71" s="12">
        <f>IF(R71="",0,LOOKUP(R71,'Matrice classement'!$B$2:$C$19))</f>
        <v>0</v>
      </c>
      <c r="T71" s="4" t="s">
        <v>273</v>
      </c>
      <c r="U71" s="11" t="s">
        <v>273</v>
      </c>
      <c r="V71" s="12">
        <f>IF(U71="",0,LOOKUP(U71,'Matrice classement'!$B$2:$C$19))</f>
        <v>0</v>
      </c>
      <c r="W71" s="4" t="s">
        <v>273</v>
      </c>
      <c r="X71" s="11">
        <v>9</v>
      </c>
      <c r="Y71" s="12">
        <f>IF(X71="",0,LOOKUP(X71,'Matrice classement'!$B$2:$C$19))</f>
        <v>7</v>
      </c>
      <c r="Z71" s="4">
        <v>20</v>
      </c>
      <c r="AA71" s="11" t="s">
        <v>273</v>
      </c>
      <c r="AB71" s="12">
        <f>IF(AA71="",0,LOOKUP(AA71,'Matrice classement'!$B$2:$C$19))</f>
        <v>0</v>
      </c>
      <c r="AC71" s="4" t="s">
        <v>273</v>
      </c>
      <c r="AD71" s="11"/>
      <c r="AE71" s="12"/>
      <c r="AF71" s="4"/>
      <c r="AG71" s="11"/>
      <c r="AH71" s="12"/>
      <c r="AI71" s="4"/>
      <c r="AJ71" s="11"/>
      <c r="AK71" s="12"/>
      <c r="AL71" s="4"/>
      <c r="AM71" s="13"/>
    </row>
    <row r="72" spans="1:39" ht="17">
      <c r="A72" s="13"/>
      <c r="B72" s="10">
        <v>19</v>
      </c>
      <c r="C72" s="80">
        <f>M72+P72+S72+V72+Y72+AB72+AE72+AH72+AK72</f>
        <v>5</v>
      </c>
      <c r="D72" s="9">
        <f>C72-MINA(M72,P72,S72,V72,Y72,AB72,AE72,AH72,AK72)</f>
        <v>5</v>
      </c>
      <c r="E72" s="93" t="s">
        <v>730</v>
      </c>
      <c r="F72" s="93" t="s">
        <v>550</v>
      </c>
      <c r="G72" s="93" t="s">
        <v>14</v>
      </c>
      <c r="H72" s="93" t="s">
        <v>84</v>
      </c>
      <c r="I72" s="93" t="s">
        <v>731</v>
      </c>
      <c r="J72" s="93">
        <v>2002</v>
      </c>
      <c r="K72" s="236" t="s">
        <v>43</v>
      </c>
      <c r="L72" s="11" t="s">
        <v>273</v>
      </c>
      <c r="M72" s="12">
        <f>IF(L72="",0,LOOKUP(L72,'Matrice classement'!$B$2:$C$19))</f>
        <v>0</v>
      </c>
      <c r="N72" s="4" t="s">
        <v>273</v>
      </c>
      <c r="O72" s="11" t="s">
        <v>273</v>
      </c>
      <c r="P72" s="12">
        <f>IF(O72="",0,LOOKUP(O72,'Matrice classement'!$B$2:$C$19))</f>
        <v>0</v>
      </c>
      <c r="Q72" s="4" t="s">
        <v>273</v>
      </c>
      <c r="R72" s="11" t="s">
        <v>273</v>
      </c>
      <c r="S72" s="12">
        <f>IF(R72="",0,LOOKUP(R72,'Matrice classement'!$B$2:$C$19))</f>
        <v>0</v>
      </c>
      <c r="T72" s="4" t="s">
        <v>273</v>
      </c>
      <c r="U72" s="11" t="s">
        <v>273</v>
      </c>
      <c r="V72" s="12">
        <f>IF(U72="",0,LOOKUP(U72,'Matrice classement'!$B$2:$C$19))</f>
        <v>0</v>
      </c>
      <c r="W72" s="4" t="s">
        <v>273</v>
      </c>
      <c r="X72" s="11">
        <v>11</v>
      </c>
      <c r="Y72" s="12">
        <f>IF(X72="",0,LOOKUP(X72,'Matrice classement'!$B$2:$C$19))</f>
        <v>5</v>
      </c>
      <c r="Z72" s="4">
        <v>23</v>
      </c>
      <c r="AA72" s="11" t="s">
        <v>273</v>
      </c>
      <c r="AB72" s="12">
        <f>IF(AA72="",0,LOOKUP(AA72,'Matrice classement'!$B$2:$C$19))</f>
        <v>0</v>
      </c>
      <c r="AC72" s="4" t="s">
        <v>273</v>
      </c>
      <c r="AD72" s="11"/>
      <c r="AE72" s="12"/>
      <c r="AF72" s="4"/>
      <c r="AG72" s="11"/>
      <c r="AH72" s="12"/>
      <c r="AI72" s="4"/>
      <c r="AJ72" s="11"/>
      <c r="AK72" s="12"/>
      <c r="AL72" s="4"/>
      <c r="AM72" s="13"/>
    </row>
    <row r="73" spans="1:39" ht="17">
      <c r="A73" s="13"/>
      <c r="B73" s="10">
        <v>20</v>
      </c>
      <c r="C73" s="80">
        <f>M73+P73+S73+V73+Y73+AB73+AE73+AH73+AK73</f>
        <v>2</v>
      </c>
      <c r="D73" s="9">
        <f>C73-MINA(M73,P73,S73,V73,Y73,AB73,AE73,AH73,AK73)</f>
        <v>2</v>
      </c>
      <c r="E73" s="35" t="s">
        <v>439</v>
      </c>
      <c r="F73" s="10" t="s">
        <v>28</v>
      </c>
      <c r="G73" s="10" t="s">
        <v>23</v>
      </c>
      <c r="H73" s="10" t="s">
        <v>84</v>
      </c>
      <c r="I73" s="35" t="s">
        <v>642</v>
      </c>
      <c r="J73" s="35">
        <v>1977</v>
      </c>
      <c r="K73" s="11" t="s">
        <v>43</v>
      </c>
      <c r="L73" s="11" t="s">
        <v>273</v>
      </c>
      <c r="M73" s="12">
        <f>IF(L73="",0,LOOKUP(L73,'Matrice classement'!$B$2:$C$19))</f>
        <v>0</v>
      </c>
      <c r="N73" s="4" t="s">
        <v>273</v>
      </c>
      <c r="O73" s="11">
        <v>14</v>
      </c>
      <c r="P73" s="12">
        <f>IF(O73="",0,LOOKUP(O73,'Matrice classement'!$B$2:$C$19))</f>
        <v>2</v>
      </c>
      <c r="Q73" s="4">
        <v>33</v>
      </c>
      <c r="R73" s="11" t="s">
        <v>273</v>
      </c>
      <c r="S73" s="12">
        <f>IF(R73="",0,LOOKUP(R73,'Matrice classement'!$B$2:$C$19))</f>
        <v>0</v>
      </c>
      <c r="T73" s="4" t="s">
        <v>273</v>
      </c>
      <c r="U73" s="11" t="s">
        <v>273</v>
      </c>
      <c r="V73" s="12">
        <f>IF(U73="",0,LOOKUP(U73,'Matrice classement'!$B$2:$C$19))</f>
        <v>0</v>
      </c>
      <c r="W73" s="4" t="s">
        <v>273</v>
      </c>
      <c r="X73" s="11" t="s">
        <v>694</v>
      </c>
      <c r="Y73" s="12">
        <v>0</v>
      </c>
      <c r="Z73" s="4" t="s">
        <v>733</v>
      </c>
      <c r="AA73" s="11">
        <v>11</v>
      </c>
      <c r="AB73" s="12">
        <v>0</v>
      </c>
      <c r="AC73" s="4">
        <v>46</v>
      </c>
      <c r="AD73" s="11"/>
      <c r="AE73" s="12"/>
      <c r="AF73" s="4"/>
      <c r="AG73" s="11"/>
      <c r="AH73" s="12"/>
      <c r="AI73" s="4"/>
      <c r="AJ73" s="11"/>
      <c r="AK73" s="12"/>
      <c r="AL73" s="4"/>
      <c r="AM73" s="13"/>
    </row>
    <row r="74" spans="1:39" ht="17">
      <c r="A74" s="13"/>
      <c r="B74" s="20">
        <v>21</v>
      </c>
      <c r="C74" s="81">
        <f>M74+P74+S74+V74+Y74+AB74+AE74+AH74+AK74</f>
        <v>0</v>
      </c>
      <c r="D74" s="8">
        <f>C74-MINA(M74,P74,S74,V74,Y74,AB74,AE74,AH74,AK74)</f>
        <v>0</v>
      </c>
      <c r="E74" s="63" t="s">
        <v>275</v>
      </c>
      <c r="F74" s="20" t="s">
        <v>312</v>
      </c>
      <c r="G74" s="63" t="s">
        <v>14</v>
      </c>
      <c r="H74" s="20" t="s">
        <v>84</v>
      </c>
      <c r="I74" s="63" t="s">
        <v>750</v>
      </c>
      <c r="J74" s="63">
        <v>1961</v>
      </c>
      <c r="K74" s="21" t="s">
        <v>43</v>
      </c>
      <c r="L74" s="21" t="s">
        <v>273</v>
      </c>
      <c r="M74" s="22">
        <f>IF(L74="",0,LOOKUP(L74,'Matrice classement'!$B$2:$C$19))</f>
        <v>0</v>
      </c>
      <c r="N74" s="23" t="s">
        <v>273</v>
      </c>
      <c r="O74" s="21" t="s">
        <v>273</v>
      </c>
      <c r="P74" s="22">
        <f>IF(O74="",0,LOOKUP(O74,'Matrice classement'!$B$2:$C$19))</f>
        <v>0</v>
      </c>
      <c r="Q74" s="23" t="s">
        <v>273</v>
      </c>
      <c r="R74" s="21" t="s">
        <v>273</v>
      </c>
      <c r="S74" s="22">
        <f>IF(R74="",0,LOOKUP(R74,'Matrice classement'!$B$2:$C$19))</f>
        <v>0</v>
      </c>
      <c r="T74" s="23" t="s">
        <v>273</v>
      </c>
      <c r="U74" s="21" t="s">
        <v>273</v>
      </c>
      <c r="V74" s="22">
        <f>IF(U74="",0,LOOKUP(U74,'Matrice classement'!$B$2:$C$19))</f>
        <v>0</v>
      </c>
      <c r="W74" s="23" t="s">
        <v>273</v>
      </c>
      <c r="X74" s="21" t="s">
        <v>273</v>
      </c>
      <c r="Y74" s="22">
        <f>IF(X74="",0,LOOKUP(X74,'Matrice classement'!$B$2:$C$19))</f>
        <v>0</v>
      </c>
      <c r="Z74" s="23" t="s">
        <v>273</v>
      </c>
      <c r="AA74" s="21" t="s">
        <v>261</v>
      </c>
      <c r="AB74" s="22">
        <f>IF(AA74="",0,LOOKUP(AA74,'Matrice classement'!$B$2:$C$19))</f>
        <v>0</v>
      </c>
      <c r="AC74" s="23" t="s">
        <v>261</v>
      </c>
      <c r="AD74" s="21"/>
      <c r="AE74" s="22"/>
      <c r="AF74" s="23"/>
      <c r="AG74" s="21"/>
      <c r="AH74" s="22"/>
      <c r="AI74" s="23"/>
      <c r="AJ74" s="21"/>
      <c r="AK74" s="22"/>
      <c r="AL74" s="23"/>
      <c r="AM74" s="13"/>
    </row>
    <row r="75" spans="1:39" ht="20" customHeight="1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3"/>
    </row>
    <row r="76" spans="1:39" ht="30" customHeight="1">
      <c r="A76" s="13"/>
      <c r="B76" s="279" t="s">
        <v>82</v>
      </c>
      <c r="C76" s="279"/>
      <c r="D76" s="279"/>
      <c r="E76" s="279"/>
      <c r="F76" s="279"/>
      <c r="G76" s="279"/>
      <c r="H76" s="279"/>
      <c r="I76" s="279"/>
      <c r="J76" s="279"/>
      <c r="K76" s="279"/>
      <c r="L76" s="276" t="s">
        <v>559</v>
      </c>
      <c r="M76" s="277"/>
      <c r="N76" s="278"/>
      <c r="O76" s="276" t="s">
        <v>560</v>
      </c>
      <c r="P76" s="277"/>
      <c r="Q76" s="278"/>
      <c r="R76" s="276" t="s">
        <v>561</v>
      </c>
      <c r="S76" s="277"/>
      <c r="T76" s="278"/>
      <c r="U76" s="276" t="s">
        <v>562</v>
      </c>
      <c r="V76" s="277"/>
      <c r="W76" s="278"/>
      <c r="X76" s="276" t="s">
        <v>563</v>
      </c>
      <c r="Y76" s="277"/>
      <c r="Z76" s="278"/>
      <c r="AA76" s="276" t="s">
        <v>564</v>
      </c>
      <c r="AB76" s="277"/>
      <c r="AC76" s="278"/>
      <c r="AD76" s="276" t="s">
        <v>565</v>
      </c>
      <c r="AE76" s="277"/>
      <c r="AF76" s="278"/>
      <c r="AG76" s="276" t="s">
        <v>566</v>
      </c>
      <c r="AH76" s="277"/>
      <c r="AI76" s="278"/>
      <c r="AJ76" s="276" t="s">
        <v>567</v>
      </c>
      <c r="AK76" s="277"/>
      <c r="AL76" s="278"/>
      <c r="AM76" s="13"/>
    </row>
    <row r="77" spans="1:39" ht="20" customHeight="1">
      <c r="A77" s="13"/>
      <c r="B77" s="25" t="s">
        <v>76</v>
      </c>
      <c r="C77" s="25" t="s">
        <v>74</v>
      </c>
      <c r="D77" s="25" t="s">
        <v>75</v>
      </c>
      <c r="E77" s="26" t="s">
        <v>0</v>
      </c>
      <c r="F77" s="26" t="s">
        <v>1</v>
      </c>
      <c r="G77" s="26" t="s">
        <v>10</v>
      </c>
      <c r="H77" s="26" t="s">
        <v>83</v>
      </c>
      <c r="I77" s="26" t="s">
        <v>2</v>
      </c>
      <c r="J77" s="26" t="s">
        <v>180</v>
      </c>
      <c r="K77" s="26" t="s">
        <v>7</v>
      </c>
      <c r="L77" s="26" t="s">
        <v>72</v>
      </c>
      <c r="M77" s="26" t="s">
        <v>73</v>
      </c>
      <c r="N77" s="26" t="s">
        <v>66</v>
      </c>
      <c r="O77" s="26" t="s">
        <v>72</v>
      </c>
      <c r="P77" s="26" t="s">
        <v>73</v>
      </c>
      <c r="Q77" s="26" t="s">
        <v>66</v>
      </c>
      <c r="R77" s="26" t="s">
        <v>72</v>
      </c>
      <c r="S77" s="26" t="s">
        <v>73</v>
      </c>
      <c r="T77" s="26" t="s">
        <v>66</v>
      </c>
      <c r="U77" s="26" t="s">
        <v>72</v>
      </c>
      <c r="V77" s="26" t="s">
        <v>73</v>
      </c>
      <c r="W77" s="26" t="s">
        <v>66</v>
      </c>
      <c r="X77" s="26" t="s">
        <v>72</v>
      </c>
      <c r="Y77" s="26" t="s">
        <v>73</v>
      </c>
      <c r="Z77" s="26" t="s">
        <v>66</v>
      </c>
      <c r="AA77" s="26" t="s">
        <v>72</v>
      </c>
      <c r="AB77" s="26" t="s">
        <v>73</v>
      </c>
      <c r="AC77" s="26" t="s">
        <v>66</v>
      </c>
      <c r="AD77" s="26" t="s">
        <v>72</v>
      </c>
      <c r="AE77" s="26" t="s">
        <v>73</v>
      </c>
      <c r="AF77" s="26" t="s">
        <v>66</v>
      </c>
      <c r="AG77" s="26" t="s">
        <v>72</v>
      </c>
      <c r="AH77" s="26" t="s">
        <v>73</v>
      </c>
      <c r="AI77" s="26" t="s">
        <v>66</v>
      </c>
      <c r="AJ77" s="26" t="s">
        <v>72</v>
      </c>
      <c r="AK77" s="26" t="s">
        <v>73</v>
      </c>
      <c r="AL77" s="26" t="s">
        <v>66</v>
      </c>
      <c r="AM77" s="13"/>
    </row>
    <row r="78" spans="1:39" ht="17">
      <c r="A78" s="13"/>
      <c r="B78" s="10">
        <v>1</v>
      </c>
      <c r="C78" s="80">
        <f>M78+P78+S78+V78+Y78+AB78+AE78+AH78+AK78</f>
        <v>90</v>
      </c>
      <c r="D78" s="9">
        <f>C78-MINA(M78,P78,S78,V78,Y78,AB78,AE78,AH78,AK78)</f>
        <v>82</v>
      </c>
      <c r="E78" s="35" t="s">
        <v>668</v>
      </c>
      <c r="F78" s="10" t="s">
        <v>5</v>
      </c>
      <c r="G78" s="10" t="s">
        <v>14</v>
      </c>
      <c r="H78" s="10" t="s">
        <v>84</v>
      </c>
      <c r="I78" s="10" t="s">
        <v>669</v>
      </c>
      <c r="J78" s="10">
        <v>1991</v>
      </c>
      <c r="K78" s="11" t="s">
        <v>109</v>
      </c>
      <c r="L78" s="11">
        <v>4</v>
      </c>
      <c r="M78" s="12">
        <f>IF(L78="",0,LOOKUP(L78,'Matrice classement'!$B$2:$C$19))</f>
        <v>13</v>
      </c>
      <c r="N78" s="4">
        <v>26</v>
      </c>
      <c r="O78" s="11">
        <v>8</v>
      </c>
      <c r="P78" s="12">
        <f>IF(O78="",0,LOOKUP(O78,'Matrice classement'!$B$2:$C$19))</f>
        <v>8</v>
      </c>
      <c r="Q78" s="4">
        <v>32</v>
      </c>
      <c r="R78" s="11">
        <v>3</v>
      </c>
      <c r="S78" s="12">
        <f>IF(R78="",0,LOOKUP(R78,'Matrice classement'!$B$2:$C$19))</f>
        <v>15</v>
      </c>
      <c r="T78" s="4">
        <v>29</v>
      </c>
      <c r="U78" s="11">
        <v>1</v>
      </c>
      <c r="V78" s="12">
        <f>IF(U78="",0,LOOKUP(U78,'Matrice classement'!$B$2:$C$19))</f>
        <v>20</v>
      </c>
      <c r="W78" s="4">
        <v>21</v>
      </c>
      <c r="X78" s="11">
        <v>2</v>
      </c>
      <c r="Y78" s="12">
        <f>IF(X78="",0,LOOKUP(X78,'Matrice classement'!$B$2:$C$19))</f>
        <v>17</v>
      </c>
      <c r="Z78" s="4">
        <v>5</v>
      </c>
      <c r="AA78" s="11">
        <v>2</v>
      </c>
      <c r="AB78" s="12">
        <f>IF(AA78="",0,LOOKUP(AA78,'Matrice classement'!$B$2:$C$19))</f>
        <v>17</v>
      </c>
      <c r="AC78" s="4">
        <v>11</v>
      </c>
      <c r="AD78" s="11"/>
      <c r="AE78" s="12"/>
      <c r="AF78" s="4"/>
      <c r="AG78" s="11"/>
      <c r="AH78" s="12"/>
      <c r="AI78" s="4"/>
      <c r="AJ78" s="11"/>
      <c r="AK78" s="12"/>
      <c r="AL78" s="4"/>
      <c r="AM78" s="13"/>
    </row>
    <row r="79" spans="1:39" ht="19.5" customHeight="1">
      <c r="A79" s="13"/>
      <c r="B79" s="10">
        <v>2</v>
      </c>
      <c r="C79" s="80">
        <f>M79+P79+S79+V79+Y79+AB79+AE79+AH79+AK79</f>
        <v>91</v>
      </c>
      <c r="D79" s="9">
        <f>C79-MINA(M79,P79,S79,V79,Y79,AB79,AE79,AH79,AK79)</f>
        <v>81</v>
      </c>
      <c r="E79" s="35" t="s">
        <v>3</v>
      </c>
      <c r="F79" s="10" t="s">
        <v>107</v>
      </c>
      <c r="G79" s="10" t="s">
        <v>20</v>
      </c>
      <c r="H79" s="10" t="s">
        <v>84</v>
      </c>
      <c r="I79" s="10" t="s">
        <v>646</v>
      </c>
      <c r="J79" s="10">
        <v>1958</v>
      </c>
      <c r="K79" s="11" t="s">
        <v>109</v>
      </c>
      <c r="L79" s="11">
        <v>1</v>
      </c>
      <c r="M79" s="12">
        <f>IF(L79="",0,LOOKUP(L79,'Matrice classement'!$B$2:$C$19))</f>
        <v>20</v>
      </c>
      <c r="N79" s="4">
        <v>16</v>
      </c>
      <c r="O79" s="11">
        <v>6</v>
      </c>
      <c r="P79" s="12">
        <f>IF(O79="",0,LOOKUP(O79,'Matrice classement'!$B$2:$C$19))</f>
        <v>10</v>
      </c>
      <c r="Q79" s="4">
        <v>28</v>
      </c>
      <c r="R79" s="11">
        <v>2</v>
      </c>
      <c r="S79" s="12">
        <f>IF(R79="",0,LOOKUP(R79,'Matrice classement'!$B$2:$C$19))</f>
        <v>17</v>
      </c>
      <c r="T79" s="4">
        <v>29</v>
      </c>
      <c r="U79" s="11">
        <v>4</v>
      </c>
      <c r="V79" s="12">
        <f>IF(U79="",0,LOOKUP(U79,'Matrice classement'!$B$2:$C$19))</f>
        <v>13</v>
      </c>
      <c r="W79" s="4">
        <v>39</v>
      </c>
      <c r="X79" s="11">
        <v>1</v>
      </c>
      <c r="Y79" s="12">
        <f>IF(X79="",0,LOOKUP(X79,'Matrice classement'!$B$2:$C$19))</f>
        <v>20</v>
      </c>
      <c r="Z79" s="4">
        <v>5</v>
      </c>
      <c r="AA79" s="11">
        <v>5</v>
      </c>
      <c r="AB79" s="12">
        <f>IF(AA79="",0,LOOKUP(AA79,'Matrice classement'!$B$2:$C$19))</f>
        <v>11</v>
      </c>
      <c r="AC79" s="4">
        <v>19</v>
      </c>
      <c r="AD79" s="11"/>
      <c r="AE79" s="12"/>
      <c r="AF79" s="4"/>
      <c r="AG79" s="11"/>
      <c r="AH79" s="12"/>
      <c r="AI79" s="4"/>
      <c r="AJ79" s="11"/>
      <c r="AK79" s="12"/>
      <c r="AL79" s="4"/>
      <c r="AM79" s="13"/>
    </row>
    <row r="80" spans="1:39" ht="19.5" customHeight="1">
      <c r="A80" s="13"/>
      <c r="B80" s="10">
        <v>3</v>
      </c>
      <c r="C80" s="80">
        <f>M80+P80+S80+V80+Y80+AB80+AE80+AH80+AK80</f>
        <v>87</v>
      </c>
      <c r="D80" s="9">
        <f>C80-MINA(M80,P80,S80,V80,Y80,AB80,AE80,AH80,AK80)</f>
        <v>76</v>
      </c>
      <c r="E80" s="35" t="s">
        <v>551</v>
      </c>
      <c r="F80" s="35" t="s">
        <v>552</v>
      </c>
      <c r="G80" s="35" t="s">
        <v>264</v>
      </c>
      <c r="H80" s="35" t="s">
        <v>84</v>
      </c>
      <c r="I80" s="35" t="s">
        <v>648</v>
      </c>
      <c r="J80" s="35">
        <v>1973</v>
      </c>
      <c r="K80" s="68" t="s">
        <v>109</v>
      </c>
      <c r="L80" s="11">
        <v>5</v>
      </c>
      <c r="M80" s="12">
        <f>IF(L80="",0,LOOKUP(L80,'Matrice classement'!$B$2:$C$19))</f>
        <v>11</v>
      </c>
      <c r="N80" s="4">
        <v>26</v>
      </c>
      <c r="O80" s="11">
        <v>5</v>
      </c>
      <c r="P80" s="12">
        <f>IF(O80="",0,LOOKUP(O80,'Matrice classement'!$B$2:$C$19))</f>
        <v>11</v>
      </c>
      <c r="Q80" s="4">
        <v>23</v>
      </c>
      <c r="R80" s="11">
        <v>1</v>
      </c>
      <c r="S80" s="12">
        <f>IF(R80="",0,LOOKUP(R80,'Matrice classement'!$B$2:$C$19))</f>
        <v>20</v>
      </c>
      <c r="T80" s="4">
        <v>22</v>
      </c>
      <c r="U80" s="11">
        <v>2</v>
      </c>
      <c r="V80" s="12">
        <f>IF(U80="",0,LOOKUP(U80,'Matrice classement'!$B$2:$C$19))</f>
        <v>17</v>
      </c>
      <c r="W80" s="4">
        <v>28</v>
      </c>
      <c r="X80" s="11">
        <v>3</v>
      </c>
      <c r="Y80" s="12">
        <f>IF(X80="",0,LOOKUP(X80,'Matrice classement'!$B$2:$C$19))</f>
        <v>15</v>
      </c>
      <c r="Z80" s="4">
        <v>6</v>
      </c>
      <c r="AA80" s="11">
        <v>4</v>
      </c>
      <c r="AB80" s="12">
        <f>IF(AA80="",0,LOOKUP(AA80,'Matrice classement'!$B$2:$C$19))</f>
        <v>13</v>
      </c>
      <c r="AC80" s="4">
        <v>19</v>
      </c>
      <c r="AD80" s="11"/>
      <c r="AE80" s="12"/>
      <c r="AF80" s="4"/>
      <c r="AG80" s="11"/>
      <c r="AH80" s="12"/>
      <c r="AI80" s="4"/>
      <c r="AJ80" s="11"/>
      <c r="AK80" s="12"/>
      <c r="AL80" s="4"/>
      <c r="AM80" s="13"/>
    </row>
    <row r="81" spans="1:39" ht="19.5" customHeight="1">
      <c r="A81" s="13"/>
      <c r="B81" s="10">
        <v>4</v>
      </c>
      <c r="C81" s="80">
        <f>M81+P81+S81+V81+Y81+AB81+AE81+AH81+AK81</f>
        <v>76</v>
      </c>
      <c r="D81" s="9">
        <f>C81-MINA(M81,P81,S81,V81,Y81,AB81,AE81,AH81,AK81)</f>
        <v>70</v>
      </c>
      <c r="E81" s="35" t="s">
        <v>465</v>
      </c>
      <c r="F81" s="10" t="s">
        <v>32</v>
      </c>
      <c r="G81" s="10" t="s">
        <v>23</v>
      </c>
      <c r="H81" s="10" t="s">
        <v>84</v>
      </c>
      <c r="I81" s="10" t="s">
        <v>650</v>
      </c>
      <c r="J81" s="10">
        <v>1975</v>
      </c>
      <c r="K81" s="11" t="s">
        <v>109</v>
      </c>
      <c r="L81" s="11">
        <v>7</v>
      </c>
      <c r="M81" s="12">
        <f>IF(L81="",0,LOOKUP(L81,'Matrice classement'!$B$2:$C$19))</f>
        <v>9</v>
      </c>
      <c r="N81" s="4">
        <v>33</v>
      </c>
      <c r="O81" s="11">
        <v>1</v>
      </c>
      <c r="P81" s="12">
        <f>IF(O81="",0,LOOKUP(O81,'Matrice classement'!$B$2:$C$19))</f>
        <v>20</v>
      </c>
      <c r="Q81" s="4">
        <v>16</v>
      </c>
      <c r="R81" s="11">
        <v>4</v>
      </c>
      <c r="S81" s="12">
        <f>IF(R81="",0,LOOKUP(R81,'Matrice classement'!$B$2:$C$19))</f>
        <v>13</v>
      </c>
      <c r="T81" s="4">
        <v>30</v>
      </c>
      <c r="U81" s="11">
        <v>8</v>
      </c>
      <c r="V81" s="12">
        <f>IF(U81="",0,LOOKUP(U81,'Matrice classement'!$B$2:$C$19))</f>
        <v>8</v>
      </c>
      <c r="W81" s="4">
        <v>46</v>
      </c>
      <c r="X81" s="11">
        <v>10</v>
      </c>
      <c r="Y81" s="12">
        <f>IF(X81="",0,LOOKUP(X81,'Matrice classement'!$B$2:$C$19))</f>
        <v>6</v>
      </c>
      <c r="Z81" s="4">
        <v>15</v>
      </c>
      <c r="AA81" s="11">
        <v>1</v>
      </c>
      <c r="AB81" s="12">
        <f>IF(AA81="",0,LOOKUP(AA81,'Matrice classement'!$B$2:$C$19))</f>
        <v>20</v>
      </c>
      <c r="AC81" s="4">
        <v>8</v>
      </c>
      <c r="AD81" s="11"/>
      <c r="AE81" s="12"/>
      <c r="AF81" s="4"/>
      <c r="AG81" s="11"/>
      <c r="AH81" s="12"/>
      <c r="AI81" s="4"/>
      <c r="AJ81" s="11"/>
      <c r="AK81" s="12"/>
      <c r="AL81" s="4"/>
      <c r="AM81" s="13"/>
    </row>
    <row r="82" spans="1:39" ht="19.5" customHeight="1">
      <c r="A82" s="13"/>
      <c r="B82" s="10">
        <v>5</v>
      </c>
      <c r="C82" s="80">
        <f>M82+P82+S82+V82+Y82+AB82+AE82+AH82+AK82</f>
        <v>70</v>
      </c>
      <c r="D82" s="9">
        <f>C82-MINA(M82,P82,S82,V82,Y82,AB82,AE82,AH82,AK82)</f>
        <v>60</v>
      </c>
      <c r="E82" s="35" t="s">
        <v>376</v>
      </c>
      <c r="F82" s="10" t="s">
        <v>377</v>
      </c>
      <c r="G82" s="10" t="s">
        <v>264</v>
      </c>
      <c r="H82" s="10" t="s">
        <v>84</v>
      </c>
      <c r="I82" s="10" t="s">
        <v>649</v>
      </c>
      <c r="J82" s="10">
        <v>1975</v>
      </c>
      <c r="K82" s="11" t="s">
        <v>109</v>
      </c>
      <c r="L82" s="11">
        <v>6</v>
      </c>
      <c r="M82" s="12">
        <f>IF(L82="",0,LOOKUP(L82,'Matrice classement'!$B$2:$C$19))</f>
        <v>10</v>
      </c>
      <c r="N82" s="4">
        <v>28</v>
      </c>
      <c r="O82" s="11">
        <v>4</v>
      </c>
      <c r="P82" s="12">
        <f>IF(O82="",0,LOOKUP(O82,'Matrice classement'!$B$2:$C$19))</f>
        <v>13</v>
      </c>
      <c r="Q82" s="4">
        <v>23</v>
      </c>
      <c r="R82" s="11">
        <v>5</v>
      </c>
      <c r="S82" s="12">
        <f>IF(R82="",0,LOOKUP(R82,'Matrice classement'!$B$2:$C$19))</f>
        <v>11</v>
      </c>
      <c r="T82" s="4">
        <v>31</v>
      </c>
      <c r="U82" s="11">
        <v>3</v>
      </c>
      <c r="V82" s="12">
        <f>IF(U82="",0,LOOKUP(U82,'Matrice classement'!$B$2:$C$19))</f>
        <v>15</v>
      </c>
      <c r="W82" s="4">
        <v>38</v>
      </c>
      <c r="X82" s="11">
        <v>5</v>
      </c>
      <c r="Y82" s="12">
        <f>IF(X82="",0,LOOKUP(X82,'Matrice classement'!$B$2:$C$19))</f>
        <v>11</v>
      </c>
      <c r="Z82" s="4">
        <v>7</v>
      </c>
      <c r="AA82" s="11">
        <v>6</v>
      </c>
      <c r="AB82" s="12">
        <f>IF(AA82="",0,LOOKUP(AA82,'Matrice classement'!$B$2:$C$19))</f>
        <v>10</v>
      </c>
      <c r="AC82" s="4">
        <v>20</v>
      </c>
      <c r="AD82" s="11"/>
      <c r="AE82" s="12"/>
      <c r="AF82" s="4"/>
      <c r="AG82" s="11"/>
      <c r="AH82" s="12"/>
      <c r="AI82" s="4"/>
      <c r="AJ82" s="11"/>
      <c r="AK82" s="12"/>
      <c r="AL82" s="4"/>
      <c r="AM82" s="13"/>
    </row>
    <row r="83" spans="1:39" ht="19.5" customHeight="1">
      <c r="A83" s="13"/>
      <c r="B83" s="10">
        <v>6</v>
      </c>
      <c r="C83" s="80">
        <f>M83+P83+S83+V83+Y83+AB83+AE83+AH83+AK83</f>
        <v>59</v>
      </c>
      <c r="D83" s="9">
        <f>C83-MINA(M83,P83,S83,V83,Y83,AB83,AE83,AH83,AK83)</f>
        <v>54</v>
      </c>
      <c r="E83" s="35" t="s">
        <v>253</v>
      </c>
      <c r="F83" s="10" t="s">
        <v>287</v>
      </c>
      <c r="G83" s="10" t="s">
        <v>14</v>
      </c>
      <c r="H83" s="10" t="s">
        <v>84</v>
      </c>
      <c r="I83" s="10" t="s">
        <v>647</v>
      </c>
      <c r="J83" s="10">
        <v>1976</v>
      </c>
      <c r="K83" s="11" t="s">
        <v>109</v>
      </c>
      <c r="L83" s="11">
        <v>2</v>
      </c>
      <c r="M83" s="12">
        <f>IF(L83="",0,LOOKUP(L83,'Matrice classement'!$B$2:$C$19))</f>
        <v>17</v>
      </c>
      <c r="N83" s="4">
        <v>18</v>
      </c>
      <c r="O83" s="11">
        <v>11</v>
      </c>
      <c r="P83" s="12">
        <f>IF(O83="",0,LOOKUP(O83,'Matrice classement'!$B$2:$C$19))</f>
        <v>5</v>
      </c>
      <c r="Q83" s="4">
        <v>42</v>
      </c>
      <c r="R83" s="11">
        <v>8</v>
      </c>
      <c r="S83" s="12">
        <f>IF(R83="",0,LOOKUP(R83,'Matrice classement'!$B$2:$C$19))</f>
        <v>8</v>
      </c>
      <c r="T83" s="4">
        <v>42</v>
      </c>
      <c r="U83" s="11">
        <v>6</v>
      </c>
      <c r="V83" s="12">
        <f>IF(U83="",0,LOOKUP(U83,'Matrice classement'!$B$2:$C$19))</f>
        <v>10</v>
      </c>
      <c r="W83" s="4">
        <v>42</v>
      </c>
      <c r="X83" s="11">
        <v>6</v>
      </c>
      <c r="Y83" s="12">
        <f>IF(X83="",0,LOOKUP(X83,'Matrice classement'!$B$2:$C$19))</f>
        <v>10</v>
      </c>
      <c r="Z83" s="4">
        <v>7</v>
      </c>
      <c r="AA83" s="11">
        <v>7</v>
      </c>
      <c r="AB83" s="12">
        <f>IF(AA83="",0,LOOKUP(AA83,'Matrice classement'!$B$2:$C$19))</f>
        <v>9</v>
      </c>
      <c r="AC83" s="4">
        <v>28</v>
      </c>
      <c r="AD83" s="11"/>
      <c r="AE83" s="12"/>
      <c r="AF83" s="4"/>
      <c r="AG83" s="11"/>
      <c r="AH83" s="12"/>
      <c r="AI83" s="4"/>
      <c r="AJ83" s="11"/>
      <c r="AK83" s="12"/>
      <c r="AL83" s="4"/>
      <c r="AM83" s="13"/>
    </row>
    <row r="84" spans="1:39" ht="19.5" customHeight="1">
      <c r="A84" s="13"/>
      <c r="B84" s="10">
        <v>7</v>
      </c>
      <c r="C84" s="80">
        <f>M84+P84+S84+V84+Y84+AB84+AE84+AH84+AK84</f>
        <v>55</v>
      </c>
      <c r="D84" s="9">
        <f>C84-MINA(M84,P84,S84,V84,Y84,AB84,AE84,AH84,AK84)</f>
        <v>52</v>
      </c>
      <c r="E84" s="28" t="s">
        <v>26</v>
      </c>
      <c r="F84" s="28" t="s">
        <v>114</v>
      </c>
      <c r="G84" s="28" t="s">
        <v>20</v>
      </c>
      <c r="H84" s="28" t="s">
        <v>84</v>
      </c>
      <c r="I84" s="28" t="s">
        <v>651</v>
      </c>
      <c r="J84" s="28">
        <v>2002</v>
      </c>
      <c r="K84" s="29" t="s">
        <v>109</v>
      </c>
      <c r="L84" s="11">
        <v>8</v>
      </c>
      <c r="M84" s="12">
        <f>IF(L84="",0,LOOKUP(L84,'Matrice classement'!$B$2:$C$19))</f>
        <v>8</v>
      </c>
      <c r="N84" s="4">
        <v>35</v>
      </c>
      <c r="O84" s="11">
        <v>13</v>
      </c>
      <c r="P84" s="12">
        <f>IF(O84="",0,LOOKUP(O84,'Matrice classement'!$B$2:$C$19))</f>
        <v>3</v>
      </c>
      <c r="Q84" s="4">
        <v>48</v>
      </c>
      <c r="R84" s="11">
        <v>6</v>
      </c>
      <c r="S84" s="12">
        <f>IF(R84="",0,LOOKUP(R84,'Matrice classement'!$B$2:$C$19))</f>
        <v>10</v>
      </c>
      <c r="T84" s="4">
        <v>39</v>
      </c>
      <c r="U84" s="11">
        <v>5</v>
      </c>
      <c r="V84" s="12">
        <f>IF(U84="",0,LOOKUP(U84,'Matrice classement'!$B$2:$C$19))</f>
        <v>11</v>
      </c>
      <c r="W84" s="4">
        <v>42</v>
      </c>
      <c r="X84" s="11">
        <v>8</v>
      </c>
      <c r="Y84" s="12">
        <f>IF(X84="",0,LOOKUP(X84,'Matrice classement'!$B$2:$C$19))</f>
        <v>8</v>
      </c>
      <c r="Z84" s="4">
        <v>10</v>
      </c>
      <c r="AA84" s="11">
        <v>3</v>
      </c>
      <c r="AB84" s="12">
        <f>IF(AA84="",0,LOOKUP(AA84,'Matrice classement'!$B$2:$C$19))</f>
        <v>15</v>
      </c>
      <c r="AC84" s="4">
        <v>17</v>
      </c>
      <c r="AD84" s="11"/>
      <c r="AE84" s="12"/>
      <c r="AF84" s="4"/>
      <c r="AG84" s="11"/>
      <c r="AH84" s="12"/>
      <c r="AI84" s="4"/>
      <c r="AJ84" s="11"/>
      <c r="AK84" s="12"/>
      <c r="AL84" s="4"/>
      <c r="AM84" s="13"/>
    </row>
    <row r="85" spans="1:39" ht="20" customHeight="1">
      <c r="A85" s="13"/>
      <c r="B85" s="10">
        <v>8</v>
      </c>
      <c r="C85" s="80">
        <f>M85+P85+S85+V85+Y85+AB85+AE85+AH85+AK85</f>
        <v>52</v>
      </c>
      <c r="D85" s="9">
        <f>C85-MINA(M85,P85,S85,V85,Y85,AB85,AE85,AH85,AK85)</f>
        <v>46</v>
      </c>
      <c r="E85" s="28" t="s">
        <v>231</v>
      </c>
      <c r="F85" s="28" t="s">
        <v>9</v>
      </c>
      <c r="G85" s="28" t="s">
        <v>23</v>
      </c>
      <c r="H85" s="28" t="s">
        <v>84</v>
      </c>
      <c r="I85" s="28" t="s">
        <v>653</v>
      </c>
      <c r="J85" s="28">
        <v>1999</v>
      </c>
      <c r="K85" s="29" t="s">
        <v>109</v>
      </c>
      <c r="L85" s="11">
        <v>10</v>
      </c>
      <c r="M85" s="12">
        <f>IF(L85="",0,LOOKUP(L85,'Matrice classement'!$B$2:$C$19))</f>
        <v>6</v>
      </c>
      <c r="N85" s="4">
        <v>39</v>
      </c>
      <c r="O85" s="11">
        <v>3</v>
      </c>
      <c r="P85" s="12">
        <f>IF(O85="",0,LOOKUP(O85,'Matrice classement'!$B$2:$C$19))</f>
        <v>15</v>
      </c>
      <c r="Q85" s="4">
        <v>19</v>
      </c>
      <c r="R85" s="11">
        <v>7</v>
      </c>
      <c r="S85" s="12">
        <f>IF(R85="",0,LOOKUP(R85,'Matrice classement'!$B$2:$C$19))</f>
        <v>9</v>
      </c>
      <c r="T85" s="4">
        <v>39</v>
      </c>
      <c r="U85" s="11">
        <v>9</v>
      </c>
      <c r="V85" s="12">
        <f>IF(U85="",0,LOOKUP(U85,'Matrice classement'!$B$2:$C$19))</f>
        <v>7</v>
      </c>
      <c r="W85" s="4">
        <v>52</v>
      </c>
      <c r="X85" s="11">
        <v>9</v>
      </c>
      <c r="Y85" s="12">
        <f>IF(X85="",0,LOOKUP(X85,'Matrice classement'!$B$2:$C$19))</f>
        <v>7</v>
      </c>
      <c r="Z85" s="4">
        <v>13</v>
      </c>
      <c r="AA85" s="11">
        <v>8</v>
      </c>
      <c r="AB85" s="12">
        <f>IF(AA85="",0,LOOKUP(AA85,'Matrice classement'!$B$2:$C$19))</f>
        <v>8</v>
      </c>
      <c r="AC85" s="4">
        <v>46</v>
      </c>
      <c r="AD85" s="11"/>
      <c r="AE85" s="12"/>
      <c r="AF85" s="4"/>
      <c r="AG85" s="11"/>
      <c r="AH85" s="12"/>
      <c r="AI85" s="4"/>
      <c r="AJ85" s="11"/>
      <c r="AK85" s="12"/>
      <c r="AL85" s="4"/>
      <c r="AM85" s="13"/>
    </row>
    <row r="86" spans="1:39" ht="20" customHeight="1">
      <c r="A86" s="13"/>
      <c r="B86" s="10">
        <v>9</v>
      </c>
      <c r="C86" s="80">
        <f>M86+P86+S86+V86+Y86+AB86+AE86+AH86+AK86</f>
        <v>31</v>
      </c>
      <c r="D86" s="9">
        <f>C86-MINA(M86,P86,S86,V86,Y86,AB86,AE86,AH86,AK86)</f>
        <v>31</v>
      </c>
      <c r="E86" s="93" t="s">
        <v>87</v>
      </c>
      <c r="F86" s="93" t="s">
        <v>296</v>
      </c>
      <c r="G86" s="93" t="s">
        <v>14</v>
      </c>
      <c r="H86" s="93" t="s">
        <v>84</v>
      </c>
      <c r="I86" s="93" t="s">
        <v>654</v>
      </c>
      <c r="J86" s="93">
        <v>2005</v>
      </c>
      <c r="K86" s="236" t="s">
        <v>109</v>
      </c>
      <c r="L86" s="11">
        <v>11</v>
      </c>
      <c r="M86" s="12">
        <f>IF(L86="",0,LOOKUP(L86,'Matrice classement'!$B$2:$C$19))</f>
        <v>5</v>
      </c>
      <c r="N86" s="4">
        <v>44</v>
      </c>
      <c r="O86" s="11">
        <v>19</v>
      </c>
      <c r="P86" s="12">
        <f>IF(O86="",0,LOOKUP(O86,'Matrice classement'!$B$2:$C$19))</f>
        <v>0</v>
      </c>
      <c r="Q86" s="4">
        <v>72</v>
      </c>
      <c r="R86" s="11">
        <v>9</v>
      </c>
      <c r="S86" s="12">
        <f>IF(R86="",0,LOOKUP(R86,'Matrice classement'!$B$2:$C$19))</f>
        <v>7</v>
      </c>
      <c r="T86" s="4">
        <v>48</v>
      </c>
      <c r="U86" s="11">
        <v>10</v>
      </c>
      <c r="V86" s="12">
        <f>IF(U86="",0,LOOKUP(U86,'Matrice classement'!$B$2:$C$19))</f>
        <v>6</v>
      </c>
      <c r="W86" s="4">
        <v>53</v>
      </c>
      <c r="X86" s="11">
        <v>4</v>
      </c>
      <c r="Y86" s="12">
        <f>IF(X86="",0,LOOKUP(X86,'Matrice classement'!$B$2:$C$19))</f>
        <v>13</v>
      </c>
      <c r="Z86" s="4">
        <v>7</v>
      </c>
      <c r="AA86" s="11" t="s">
        <v>273</v>
      </c>
      <c r="AB86" s="12">
        <f>IF(AA86="",0,LOOKUP(AA86,'Matrice classement'!$B$2:$C$19))</f>
        <v>0</v>
      </c>
      <c r="AC86" s="4" t="s">
        <v>273</v>
      </c>
      <c r="AD86" s="114"/>
      <c r="AE86" s="12"/>
      <c r="AF86" s="115"/>
      <c r="AG86" s="11"/>
      <c r="AH86" s="12"/>
      <c r="AI86" s="4"/>
      <c r="AJ86" s="11"/>
      <c r="AK86" s="12"/>
      <c r="AL86" s="4"/>
      <c r="AM86" s="13"/>
    </row>
    <row r="87" spans="1:39" ht="19.5" customHeight="1">
      <c r="A87" s="13"/>
      <c r="B87" s="10">
        <v>10</v>
      </c>
      <c r="C87" s="80">
        <f>M87+P87+S87+V87+Y87+AB87+AE87+AH87+AK87</f>
        <v>28</v>
      </c>
      <c r="D87" s="9">
        <f>C87-MINA(M87,P87,S87,V87,Y87,AB87,AE87,AH87,AK87)</f>
        <v>28</v>
      </c>
      <c r="E87" s="93" t="s">
        <v>36</v>
      </c>
      <c r="F87" s="93" t="s">
        <v>255</v>
      </c>
      <c r="G87" s="93" t="s">
        <v>14</v>
      </c>
      <c r="H87" s="93" t="s">
        <v>84</v>
      </c>
      <c r="I87" s="93" t="s">
        <v>652</v>
      </c>
      <c r="J87" s="93">
        <v>2001</v>
      </c>
      <c r="K87" s="236" t="s">
        <v>109</v>
      </c>
      <c r="L87" s="11">
        <v>9</v>
      </c>
      <c r="M87" s="12">
        <f>IF(L87="",0,LOOKUP(L87,'Matrice classement'!$B$2:$C$19))</f>
        <v>7</v>
      </c>
      <c r="N87" s="4">
        <v>38</v>
      </c>
      <c r="O87" s="11">
        <v>17</v>
      </c>
      <c r="P87" s="12">
        <f>IF(O87="",0,LOOKUP(O87,'Matrice classement'!$B$2:$C$19))</f>
        <v>0</v>
      </c>
      <c r="Q87" s="4">
        <v>71</v>
      </c>
      <c r="R87" s="11">
        <v>11</v>
      </c>
      <c r="S87" s="12">
        <f>IF(R87="",0,LOOKUP(R87,'Matrice classement'!$B$2:$C$19))</f>
        <v>5</v>
      </c>
      <c r="T87" s="4">
        <v>55</v>
      </c>
      <c r="U87" s="11">
        <v>7</v>
      </c>
      <c r="V87" s="12">
        <f>IF(U87="",0,LOOKUP(U87,'Matrice classement'!$B$2:$C$19))</f>
        <v>9</v>
      </c>
      <c r="W87" s="4">
        <v>43</v>
      </c>
      <c r="X87" s="11" t="s">
        <v>273</v>
      </c>
      <c r="Y87" s="12">
        <f>IF(X87="",0,LOOKUP(X87,'Matrice classement'!$B$2:$C$19))</f>
        <v>0</v>
      </c>
      <c r="Z87" s="4" t="s">
        <v>273</v>
      </c>
      <c r="AA87" s="11">
        <v>9</v>
      </c>
      <c r="AB87" s="12">
        <f>IF(AA87="",0,LOOKUP(AA87,'Matrice classement'!$B$2:$C$19))</f>
        <v>7</v>
      </c>
      <c r="AC87" s="4">
        <v>53</v>
      </c>
      <c r="AD87" s="11"/>
      <c r="AE87" s="12"/>
      <c r="AF87" s="4"/>
      <c r="AG87" s="11"/>
      <c r="AH87" s="12"/>
      <c r="AI87" s="4"/>
      <c r="AJ87" s="11"/>
      <c r="AK87" s="12"/>
      <c r="AL87" s="4"/>
      <c r="AM87" s="13"/>
    </row>
    <row r="88" spans="1:39" ht="17">
      <c r="A88" s="13"/>
      <c r="B88" s="10">
        <v>11</v>
      </c>
      <c r="C88" s="80">
        <f>M88+P88+S88+V88+Y88+AB88+AE88+AH88+AK88</f>
        <v>31</v>
      </c>
      <c r="D88" s="9">
        <f>C88-MINA(M88,P88,S88,V88,Y88,AB88,AE88,AH88,AK88)</f>
        <v>27</v>
      </c>
      <c r="E88" s="35" t="s">
        <v>231</v>
      </c>
      <c r="F88" s="10" t="s">
        <v>232</v>
      </c>
      <c r="G88" s="10" t="s">
        <v>23</v>
      </c>
      <c r="H88" s="10" t="s">
        <v>84</v>
      </c>
      <c r="I88" s="10" t="s">
        <v>655</v>
      </c>
      <c r="J88" s="10">
        <v>1965</v>
      </c>
      <c r="K88" s="11" t="s">
        <v>109</v>
      </c>
      <c r="L88" s="11">
        <v>12</v>
      </c>
      <c r="M88" s="12">
        <f>IF(L88="",0,LOOKUP(L88,'Matrice classement'!$B$2:$C$19))</f>
        <v>4</v>
      </c>
      <c r="N88" s="4">
        <v>46</v>
      </c>
      <c r="O88" s="11">
        <v>9</v>
      </c>
      <c r="P88" s="12">
        <f>IF(O88="",0,LOOKUP(O88,'Matrice classement'!$B$2:$C$19))</f>
        <v>7</v>
      </c>
      <c r="Q88" s="4">
        <v>41</v>
      </c>
      <c r="R88" s="11">
        <v>10</v>
      </c>
      <c r="S88" s="12">
        <f>IF(R88="",0,LOOKUP(R88,'Matrice classement'!$B$2:$C$19))</f>
        <v>6</v>
      </c>
      <c r="T88" s="4">
        <v>52</v>
      </c>
      <c r="U88" s="11">
        <v>11</v>
      </c>
      <c r="V88" s="12">
        <f>IF(U88="",0,LOOKUP(U88,'Matrice classement'!$B$2:$C$19))</f>
        <v>5</v>
      </c>
      <c r="W88" s="4">
        <v>59</v>
      </c>
      <c r="X88" s="11">
        <v>12</v>
      </c>
      <c r="Y88" s="12">
        <f>IF(X88="",0,LOOKUP(X88,'Matrice classement'!$B$2:$C$19))</f>
        <v>4</v>
      </c>
      <c r="Z88" s="4">
        <v>36</v>
      </c>
      <c r="AA88" s="11">
        <v>11</v>
      </c>
      <c r="AB88" s="12">
        <f>IF(AA88="",0,LOOKUP(AA88,'Matrice classement'!$B$2:$C$19))</f>
        <v>5</v>
      </c>
      <c r="AC88" s="4">
        <v>58</v>
      </c>
      <c r="AD88" s="11"/>
      <c r="AE88" s="12"/>
      <c r="AF88" s="4"/>
      <c r="AG88" s="11"/>
      <c r="AH88" s="12"/>
      <c r="AI88" s="4"/>
      <c r="AJ88" s="11"/>
      <c r="AK88" s="12"/>
      <c r="AL88" s="4"/>
      <c r="AM88" s="13"/>
    </row>
    <row r="89" spans="1:39" ht="17">
      <c r="A89" s="13"/>
      <c r="B89" s="10">
        <v>12</v>
      </c>
      <c r="C89" s="80">
        <f>M89+P89+S89+V89+Y89+AB89+AE89+AH89+AK89</f>
        <v>11</v>
      </c>
      <c r="D89" s="9">
        <f>C89-MINA(M89,P89,S89,V89,Y89,AB89,AE89,AH89,AK89)</f>
        <v>11</v>
      </c>
      <c r="E89" s="10" t="s">
        <v>657</v>
      </c>
      <c r="F89" s="10" t="s">
        <v>576</v>
      </c>
      <c r="G89" s="10" t="s">
        <v>13</v>
      </c>
      <c r="H89" s="10" t="s">
        <v>84</v>
      </c>
      <c r="I89" s="10" t="s">
        <v>656</v>
      </c>
      <c r="J89" s="10">
        <v>1989</v>
      </c>
      <c r="K89" s="11" t="s">
        <v>109</v>
      </c>
      <c r="L89" s="11">
        <v>13</v>
      </c>
      <c r="M89" s="12">
        <f>IF(L89="",0,LOOKUP(L89,'Matrice classement'!$B$2:$C$19))</f>
        <v>3</v>
      </c>
      <c r="N89" s="4">
        <v>60</v>
      </c>
      <c r="O89" s="11">
        <v>19</v>
      </c>
      <c r="P89" s="12">
        <f>IF(O89="",0,LOOKUP(O89,'Matrice classement'!$B$2:$C$19))</f>
        <v>0</v>
      </c>
      <c r="Q89" s="4">
        <v>82</v>
      </c>
      <c r="R89" s="11">
        <v>12</v>
      </c>
      <c r="S89" s="12">
        <f>IF(R89="",0,LOOKUP(R89,'Matrice classement'!$B$2:$C$19))</f>
        <v>4</v>
      </c>
      <c r="T89" s="4">
        <v>72</v>
      </c>
      <c r="U89" s="11">
        <v>12</v>
      </c>
      <c r="V89" s="12">
        <f>IF(U89="",0,LOOKUP(U89,'Matrice classement'!$B$2:$C$19))</f>
        <v>4</v>
      </c>
      <c r="W89" s="4">
        <v>60</v>
      </c>
      <c r="X89" s="11" t="s">
        <v>273</v>
      </c>
      <c r="Y89" s="12">
        <f>IF(X89="",0,LOOKUP(X89,'Matrice classement'!$B$2:$C$19))</f>
        <v>0</v>
      </c>
      <c r="Z89" s="4" t="s">
        <v>273</v>
      </c>
      <c r="AA89" s="11" t="s">
        <v>273</v>
      </c>
      <c r="AB89" s="12">
        <f>IF(AA89="",0,LOOKUP(AA89,'Matrice classement'!$B$2:$C$19))</f>
        <v>0</v>
      </c>
      <c r="AC89" s="4" t="s">
        <v>273</v>
      </c>
      <c r="AD89" s="11"/>
      <c r="AE89" s="12"/>
      <c r="AF89" s="4"/>
      <c r="AG89" s="11"/>
      <c r="AH89" s="12"/>
      <c r="AI89" s="4"/>
      <c r="AJ89" s="11"/>
      <c r="AK89" s="12"/>
      <c r="AL89" s="4"/>
      <c r="AM89" s="13"/>
    </row>
    <row r="90" spans="1:39" ht="17">
      <c r="A90" s="13"/>
      <c r="B90" s="10">
        <v>13</v>
      </c>
      <c r="C90" s="80">
        <f>M90+P90+S90+V90+Y90+AB90+AE90+AH90+AK90</f>
        <v>11</v>
      </c>
      <c r="D90" s="9">
        <f>C90-MINA(M90,P90,S90,V90,Y90,AB90,AE90,AH90,AK90)</f>
        <v>11</v>
      </c>
      <c r="E90" s="35" t="s">
        <v>657</v>
      </c>
      <c r="F90" s="10" t="s">
        <v>576</v>
      </c>
      <c r="G90" s="10" t="s">
        <v>13</v>
      </c>
      <c r="H90" s="10" t="s">
        <v>84</v>
      </c>
      <c r="I90" s="10" t="s">
        <v>656</v>
      </c>
      <c r="J90" s="10">
        <v>1989</v>
      </c>
      <c r="K90" s="11" t="s">
        <v>109</v>
      </c>
      <c r="L90" s="11" t="s">
        <v>273</v>
      </c>
      <c r="M90" s="12">
        <f>IF(L90="",0,LOOKUP(L90,'Matrice classement'!$B$2:$C$19))</f>
        <v>0</v>
      </c>
      <c r="N90" s="4" t="s">
        <v>273</v>
      </c>
      <c r="O90" s="11" t="s">
        <v>273</v>
      </c>
      <c r="P90" s="12">
        <f>IF(O90="",0,LOOKUP(O90,'Matrice classement'!$B$2:$C$19))</f>
        <v>0</v>
      </c>
      <c r="Q90" s="4" t="s">
        <v>273</v>
      </c>
      <c r="R90" s="11" t="s">
        <v>273</v>
      </c>
      <c r="S90" s="12">
        <f>IF(R90="",0,LOOKUP(R90,'Matrice classement'!$B$2:$C$19))</f>
        <v>0</v>
      </c>
      <c r="T90" s="4" t="s">
        <v>273</v>
      </c>
      <c r="U90" s="11" t="s">
        <v>273</v>
      </c>
      <c r="V90" s="12">
        <f>IF(U90="",0,LOOKUP(U90,'Matrice classement'!$B$2:$C$19))</f>
        <v>0</v>
      </c>
      <c r="W90" s="4" t="s">
        <v>273</v>
      </c>
      <c r="X90" s="11">
        <v>11</v>
      </c>
      <c r="Y90" s="12">
        <f>IF(X90="",0,LOOKUP(X90,'Matrice classement'!$B$2:$C$19))</f>
        <v>5</v>
      </c>
      <c r="Z90" s="4">
        <v>23</v>
      </c>
      <c r="AA90" s="11">
        <v>10</v>
      </c>
      <c r="AB90" s="12">
        <f>IF(AA90="",0,LOOKUP(AA90,'Matrice classement'!$B$2:$C$19))</f>
        <v>6</v>
      </c>
      <c r="AC90" s="4">
        <v>56</v>
      </c>
      <c r="AD90" s="11"/>
      <c r="AE90" s="12"/>
      <c r="AF90" s="4"/>
      <c r="AG90" s="11"/>
      <c r="AH90" s="12"/>
      <c r="AI90" s="4"/>
      <c r="AJ90" s="11"/>
      <c r="AK90" s="12"/>
      <c r="AL90" s="4"/>
      <c r="AM90" s="13"/>
    </row>
    <row r="91" spans="1:39" ht="17">
      <c r="A91" s="13"/>
      <c r="B91" s="10">
        <v>14</v>
      </c>
      <c r="C91" s="80">
        <f>M91+P91+S91+V91+Y91+AB91+AE91+AH91+AK91</f>
        <v>10</v>
      </c>
      <c r="D91" s="9">
        <f>C91-MINA(M91,P91,S91,V91,Y91,AB91,AE91,AH91,AK91)</f>
        <v>10</v>
      </c>
      <c r="E91" s="10" t="s">
        <v>670</v>
      </c>
      <c r="F91" s="10" t="s">
        <v>671</v>
      </c>
      <c r="G91" s="10" t="s">
        <v>23</v>
      </c>
      <c r="H91" s="10" t="s">
        <v>84</v>
      </c>
      <c r="I91" s="10" t="s">
        <v>672</v>
      </c>
      <c r="J91" s="10">
        <v>1962</v>
      </c>
      <c r="K91" s="11" t="s">
        <v>109</v>
      </c>
      <c r="L91" s="11">
        <v>12</v>
      </c>
      <c r="M91" s="12">
        <f>IF(L91="",0,LOOKUP(L91,'Matrice classement'!$B$2:$C$19))</f>
        <v>4</v>
      </c>
      <c r="N91" s="4">
        <v>46</v>
      </c>
      <c r="O91" s="11">
        <v>10</v>
      </c>
      <c r="P91" s="12">
        <f>IF(O91="",0,LOOKUP(O91,'Matrice classement'!$B$2:$C$19))</f>
        <v>6</v>
      </c>
      <c r="Q91" s="4">
        <v>42</v>
      </c>
      <c r="R91" s="11" t="s">
        <v>273</v>
      </c>
      <c r="S91" s="12">
        <f>IF(R91="",0,LOOKUP(R91,'Matrice classement'!$B$2:$C$19))</f>
        <v>0</v>
      </c>
      <c r="T91" s="4" t="s">
        <v>273</v>
      </c>
      <c r="U91" s="11" t="s">
        <v>273</v>
      </c>
      <c r="V91" s="12">
        <f>IF(U91="",0,LOOKUP(U91,'Matrice classement'!$B$2:$C$19))</f>
        <v>0</v>
      </c>
      <c r="W91" s="4" t="s">
        <v>273</v>
      </c>
      <c r="X91" s="11" t="s">
        <v>273</v>
      </c>
      <c r="Y91" s="12">
        <f>IF(X91="",0,LOOKUP(X91,'Matrice classement'!$B$2:$C$19))</f>
        <v>0</v>
      </c>
      <c r="Z91" s="4" t="s">
        <v>273</v>
      </c>
      <c r="AA91" s="11" t="s">
        <v>273</v>
      </c>
      <c r="AB91" s="12">
        <f>IF(AA91="",0,LOOKUP(AA91,'Matrice classement'!$B$2:$C$19))</f>
        <v>0</v>
      </c>
      <c r="AC91" s="4" t="s">
        <v>273</v>
      </c>
      <c r="AD91" s="11"/>
      <c r="AE91" s="12"/>
      <c r="AF91" s="4"/>
      <c r="AG91" s="11"/>
      <c r="AH91" s="12"/>
      <c r="AI91" s="4"/>
      <c r="AJ91" s="11"/>
      <c r="AK91" s="12"/>
      <c r="AL91" s="4"/>
      <c r="AM91" s="13"/>
    </row>
    <row r="92" spans="1:39" ht="17">
      <c r="A92" s="13"/>
      <c r="B92" s="10">
        <v>15</v>
      </c>
      <c r="C92" s="80">
        <f>M92+P92+S92+V92+Y92+AB92+AE92+AH92+AK92</f>
        <v>9</v>
      </c>
      <c r="D92" s="9">
        <f>C92-MINA(M92,P92,S92,V92,Y92,AB92,AE92,AH92,AK92)</f>
        <v>9</v>
      </c>
      <c r="E92" s="35" t="s">
        <v>87</v>
      </c>
      <c r="F92" s="10" t="s">
        <v>552</v>
      </c>
      <c r="G92" s="10" t="s">
        <v>14</v>
      </c>
      <c r="H92" s="10" t="s">
        <v>84</v>
      </c>
      <c r="I92" s="10" t="s">
        <v>732</v>
      </c>
      <c r="J92" s="10">
        <v>1964</v>
      </c>
      <c r="K92" s="11" t="s">
        <v>109</v>
      </c>
      <c r="L92" s="11" t="s">
        <v>273</v>
      </c>
      <c r="M92" s="12">
        <f>IF(L92="",0,LOOKUP(L92,'Matrice classement'!$B$2:$C$19))</f>
        <v>0</v>
      </c>
      <c r="N92" s="4" t="s">
        <v>273</v>
      </c>
      <c r="O92" s="11" t="s">
        <v>273</v>
      </c>
      <c r="P92" s="12">
        <f>IF(O92="",0,LOOKUP(O92,'Matrice classement'!$B$2:$C$19))</f>
        <v>0</v>
      </c>
      <c r="Q92" s="4" t="s">
        <v>273</v>
      </c>
      <c r="R92" s="11" t="s">
        <v>273</v>
      </c>
      <c r="S92" s="12">
        <f>IF(R92="",0,LOOKUP(R92,'Matrice classement'!$B$2:$C$19))</f>
        <v>0</v>
      </c>
      <c r="T92" s="4" t="s">
        <v>273</v>
      </c>
      <c r="U92" s="11" t="s">
        <v>273</v>
      </c>
      <c r="V92" s="12">
        <f>IF(U92="",0,LOOKUP(U92,'Matrice classement'!$B$2:$C$19))</f>
        <v>0</v>
      </c>
      <c r="W92" s="4" t="s">
        <v>273</v>
      </c>
      <c r="X92" s="11">
        <v>7</v>
      </c>
      <c r="Y92" s="12">
        <f>IF(X92="",0,LOOKUP(X92,'Matrice classement'!$B$2:$C$19))</f>
        <v>9</v>
      </c>
      <c r="Z92" s="4">
        <v>8</v>
      </c>
      <c r="AA92" s="11" t="s">
        <v>273</v>
      </c>
      <c r="AB92" s="12">
        <f>IF(AA92="",0,LOOKUP(AA92,'Matrice classement'!$B$2:$C$19))</f>
        <v>0</v>
      </c>
      <c r="AC92" s="4" t="s">
        <v>273</v>
      </c>
      <c r="AD92" s="11"/>
      <c r="AE92" s="12"/>
      <c r="AF92" s="4"/>
      <c r="AG92" s="11"/>
      <c r="AH92" s="12"/>
      <c r="AI92" s="4"/>
      <c r="AJ92" s="11"/>
      <c r="AK92" s="12"/>
      <c r="AL92" s="4"/>
      <c r="AM92" s="13"/>
    </row>
    <row r="93" spans="1:39" ht="17">
      <c r="A93" s="13"/>
      <c r="B93" s="10">
        <v>16</v>
      </c>
      <c r="C93" s="80">
        <f>M93+P93+S93+V93+Y93+AB93+AE93+AH93+AK93</f>
        <v>4</v>
      </c>
      <c r="D93" s="9">
        <f>C93-MINA(M93,P93,S93,V93,Y93,AB93,AE93,AH93,AK93)</f>
        <v>4</v>
      </c>
      <c r="E93" s="28" t="s">
        <v>59</v>
      </c>
      <c r="F93" s="28" t="s">
        <v>112</v>
      </c>
      <c r="G93" s="28" t="s">
        <v>13</v>
      </c>
      <c r="H93" s="28" t="s">
        <v>84</v>
      </c>
      <c r="I93" s="28" t="s">
        <v>658</v>
      </c>
      <c r="J93" s="28">
        <v>1997</v>
      </c>
      <c r="K93" s="29" t="s">
        <v>109</v>
      </c>
      <c r="L93" s="11" t="s">
        <v>273</v>
      </c>
      <c r="M93" s="12">
        <f>IF(L93="",0,LOOKUP(L93,'Matrice classement'!$B$2:$C$19))</f>
        <v>0</v>
      </c>
      <c r="N93" s="4" t="s">
        <v>273</v>
      </c>
      <c r="O93" s="11">
        <v>12</v>
      </c>
      <c r="P93" s="12">
        <f>IF(O93="",0,LOOKUP(O93,'Matrice classement'!$B$2:$C$19))</f>
        <v>4</v>
      </c>
      <c r="Q93" s="4">
        <v>43</v>
      </c>
      <c r="R93" s="114" t="s">
        <v>694</v>
      </c>
      <c r="S93" s="12">
        <f>IF(R93="",0,LOOKUP(R93,'Matrice classement'!$B$2:$C$19))</f>
        <v>0</v>
      </c>
      <c r="T93" s="115" t="s">
        <v>696</v>
      </c>
      <c r="U93" s="114" t="s">
        <v>694</v>
      </c>
      <c r="V93" s="12">
        <f>IF(U93="",0,LOOKUP(U93,'Matrice classement'!$B$2:$C$19))</f>
        <v>0</v>
      </c>
      <c r="W93" s="115" t="s">
        <v>696</v>
      </c>
      <c r="X93" s="11" t="s">
        <v>273</v>
      </c>
      <c r="Y93" s="12">
        <f>IF(X93="",0,LOOKUP(X93,'Matrice classement'!$B$2:$C$19))</f>
        <v>0</v>
      </c>
      <c r="Z93" s="4" t="s">
        <v>273</v>
      </c>
      <c r="AA93" s="11" t="s">
        <v>273</v>
      </c>
      <c r="AB93" s="12">
        <f>IF(AA93="",0,LOOKUP(AA93,'Matrice classement'!$B$2:$C$19))</f>
        <v>0</v>
      </c>
      <c r="AC93" s="4" t="s">
        <v>273</v>
      </c>
      <c r="AD93" s="11"/>
      <c r="AE93" s="12"/>
      <c r="AF93" s="4"/>
      <c r="AG93" s="11"/>
      <c r="AH93" s="12"/>
      <c r="AI93" s="4"/>
      <c r="AJ93" s="11"/>
      <c r="AK93" s="12"/>
      <c r="AL93" s="4"/>
      <c r="AM93" s="13"/>
    </row>
    <row r="94" spans="1:39" ht="17">
      <c r="A94" s="13"/>
      <c r="B94" s="10">
        <v>17</v>
      </c>
      <c r="C94" s="80">
        <f>M94+P94+S94+V94+Y94+AB94+AE94+AH94+AK94</f>
        <v>4</v>
      </c>
      <c r="D94" s="9">
        <f>C94-MINA(M94,P94,S94,V94,Y94,AB94,AE94,AH94,AK94)</f>
        <v>4</v>
      </c>
      <c r="E94" s="35" t="s">
        <v>57</v>
      </c>
      <c r="F94" s="10" t="s">
        <v>39</v>
      </c>
      <c r="G94" s="10" t="s">
        <v>13</v>
      </c>
      <c r="H94" s="10" t="s">
        <v>84</v>
      </c>
      <c r="I94" s="10" t="s">
        <v>677</v>
      </c>
      <c r="J94" s="10">
        <v>1958</v>
      </c>
      <c r="K94" s="11" t="s">
        <v>109</v>
      </c>
      <c r="L94" s="11" t="s">
        <v>273</v>
      </c>
      <c r="M94" s="12">
        <f>IF(L94="",0,LOOKUP(L94,'Matrice classement'!$B$2:$C$19))</f>
        <v>0</v>
      </c>
      <c r="N94" s="4" t="s">
        <v>273</v>
      </c>
      <c r="O94" s="11">
        <v>20</v>
      </c>
      <c r="P94" s="12">
        <f>IF(O94="",0,LOOKUP(O94,'Matrice classement'!$B$2:$C$19))</f>
        <v>0</v>
      </c>
      <c r="Q94" s="4">
        <v>98</v>
      </c>
      <c r="R94" s="11" t="s">
        <v>273</v>
      </c>
      <c r="S94" s="12">
        <f>IF(R94="",0,LOOKUP(R94,'Matrice classement'!$B$2:$C$19))</f>
        <v>0</v>
      </c>
      <c r="T94" s="4" t="s">
        <v>273</v>
      </c>
      <c r="U94" s="11">
        <v>12</v>
      </c>
      <c r="V94" s="12">
        <f>IF(U94="",0,LOOKUP(U94,'Matrice classement'!$B$2:$C$19))</f>
        <v>4</v>
      </c>
      <c r="W94" s="4">
        <v>76</v>
      </c>
      <c r="X94" s="11" t="s">
        <v>273</v>
      </c>
      <c r="Y94" s="12">
        <f>IF(X94="",0,LOOKUP(X94,'Matrice classement'!$B$2:$C$19))</f>
        <v>0</v>
      </c>
      <c r="Z94" s="4" t="s">
        <v>273</v>
      </c>
      <c r="AA94" s="11" t="s">
        <v>273</v>
      </c>
      <c r="AB94" s="12">
        <f>IF(AA94="",0,LOOKUP(AA94,'Matrice classement'!$B$2:$C$19))</f>
        <v>0</v>
      </c>
      <c r="AC94" s="4" t="s">
        <v>273</v>
      </c>
      <c r="AD94" s="11"/>
      <c r="AE94" s="12"/>
      <c r="AF94" s="4"/>
      <c r="AG94" s="11"/>
      <c r="AH94" s="12"/>
      <c r="AI94" s="4"/>
      <c r="AJ94" s="11"/>
      <c r="AK94" s="12"/>
      <c r="AL94" s="4"/>
      <c r="AM94" s="13"/>
    </row>
    <row r="95" spans="1:39" ht="17">
      <c r="A95" s="13"/>
      <c r="B95" s="10">
        <v>18</v>
      </c>
      <c r="C95" s="80">
        <f>M95+P95+S95+V95+Y95+AB95+AE95+AH95+AK95</f>
        <v>1</v>
      </c>
      <c r="D95" s="9">
        <f>C95-MINA(M95,P95,S95,V95,Y95,AB95,AE95,AH95,AK95)</f>
        <v>1</v>
      </c>
      <c r="E95" s="28" t="s">
        <v>670</v>
      </c>
      <c r="F95" s="28" t="s">
        <v>105</v>
      </c>
      <c r="G95" s="28" t="s">
        <v>23</v>
      </c>
      <c r="H95" s="28" t="s">
        <v>84</v>
      </c>
      <c r="I95" s="28" t="s">
        <v>676</v>
      </c>
      <c r="J95" s="28">
        <v>2000</v>
      </c>
      <c r="K95" s="29" t="s">
        <v>109</v>
      </c>
      <c r="L95" s="11" t="s">
        <v>273</v>
      </c>
      <c r="M95" s="12">
        <f>IF(L95="",0,LOOKUP(L95,'Matrice classement'!$B$2:$C$19))</f>
        <v>0</v>
      </c>
      <c r="N95" s="4" t="s">
        <v>273</v>
      </c>
      <c r="O95" s="11">
        <v>15</v>
      </c>
      <c r="P95" s="12">
        <f>IF(O95="",0,LOOKUP(O95,'Matrice classement'!$B$2:$C$19))</f>
        <v>1</v>
      </c>
      <c r="Q95" s="4">
        <v>60</v>
      </c>
      <c r="R95" s="11" t="s">
        <v>273</v>
      </c>
      <c r="S95" s="12">
        <f>IF(R95="",0,LOOKUP(R95,'Matrice classement'!$B$2:$C$19))</f>
        <v>0</v>
      </c>
      <c r="T95" s="4" t="s">
        <v>273</v>
      </c>
      <c r="U95" s="11" t="s">
        <v>273</v>
      </c>
      <c r="V95" s="12">
        <f>IF(U95="",0,LOOKUP(U95,'Matrice classement'!$B$2:$C$19))</f>
        <v>0</v>
      </c>
      <c r="W95" s="4" t="s">
        <v>273</v>
      </c>
      <c r="X95" s="11" t="s">
        <v>273</v>
      </c>
      <c r="Y95" s="12">
        <f>IF(X95="",0,LOOKUP(X95,'Matrice classement'!$B$2:$C$19))</f>
        <v>0</v>
      </c>
      <c r="Z95" s="4" t="s">
        <v>273</v>
      </c>
      <c r="AA95" s="11" t="s">
        <v>273</v>
      </c>
      <c r="AB95" s="12">
        <f>IF(AA95="",0,LOOKUP(AA95,'Matrice classement'!$B$2:$C$19))</f>
        <v>0</v>
      </c>
      <c r="AC95" s="4" t="s">
        <v>273</v>
      </c>
      <c r="AD95" s="11"/>
      <c r="AE95" s="12"/>
      <c r="AF95" s="4"/>
      <c r="AG95" s="11"/>
      <c r="AH95" s="12"/>
      <c r="AI95" s="4"/>
      <c r="AJ95" s="11"/>
      <c r="AK95" s="12"/>
      <c r="AL95" s="4"/>
      <c r="AM95" s="13"/>
    </row>
    <row r="96" spans="1:39" ht="17">
      <c r="A96" s="13"/>
      <c r="B96" s="10">
        <v>19</v>
      </c>
      <c r="C96" s="80">
        <f>M96+P96+S96+V96+Y96+AB96+AE96+AH96+AK96</f>
        <v>0</v>
      </c>
      <c r="D96" s="9">
        <f>C96-MINA(M96,P96,S96,V96,Y96,AB96,AE96,AH96,AK96)</f>
        <v>0</v>
      </c>
      <c r="E96" s="35" t="s">
        <v>574</v>
      </c>
      <c r="F96" s="10" t="s">
        <v>39</v>
      </c>
      <c r="G96" s="10" t="s">
        <v>13</v>
      </c>
      <c r="H96" s="10" t="s">
        <v>84</v>
      </c>
      <c r="I96" s="10" t="s">
        <v>677</v>
      </c>
      <c r="J96" s="10">
        <v>1958</v>
      </c>
      <c r="K96" s="11" t="s">
        <v>109</v>
      </c>
      <c r="L96" s="11" t="s">
        <v>273</v>
      </c>
      <c r="M96" s="12">
        <f>IF(L96="",0,LOOKUP(L96,'Matrice classement'!$B$2:$C$19))</f>
        <v>0</v>
      </c>
      <c r="N96" s="4" t="s">
        <v>273</v>
      </c>
      <c r="O96" s="11">
        <v>20</v>
      </c>
      <c r="P96" s="12">
        <f>IF(O96="",0,LOOKUP(O96,'Matrice classement'!$B$2:$C$19))</f>
        <v>0</v>
      </c>
      <c r="Q96" s="4">
        <v>98</v>
      </c>
      <c r="R96" s="11" t="s">
        <v>273</v>
      </c>
      <c r="S96" s="12">
        <f>IF(R96="",0,LOOKUP(R96,'Matrice classement'!$B$2:$C$19))</f>
        <v>0</v>
      </c>
      <c r="T96" s="4" t="s">
        <v>273</v>
      </c>
      <c r="U96" s="11" t="s">
        <v>273</v>
      </c>
      <c r="V96" s="12">
        <f>IF(U96="",0,LOOKUP(U96,'Matrice classement'!$B$2:$C$19))</f>
        <v>0</v>
      </c>
      <c r="W96" s="4" t="s">
        <v>273</v>
      </c>
      <c r="X96" s="11" t="s">
        <v>273</v>
      </c>
      <c r="Y96" s="12">
        <f>IF(X96="",0,LOOKUP(X96,'Matrice classement'!$B$2:$C$19))</f>
        <v>0</v>
      </c>
      <c r="Z96" s="4" t="s">
        <v>273</v>
      </c>
      <c r="AA96" s="11" t="s">
        <v>273</v>
      </c>
      <c r="AB96" s="12">
        <f>IF(AA96="",0,LOOKUP(AA96,'Matrice classement'!$B$2:$C$19))</f>
        <v>0</v>
      </c>
      <c r="AC96" s="4" t="s">
        <v>273</v>
      </c>
      <c r="AD96" s="11"/>
      <c r="AE96" s="12"/>
      <c r="AF96" s="4"/>
      <c r="AG96" s="11"/>
      <c r="AH96" s="12"/>
      <c r="AI96" s="4"/>
      <c r="AJ96" s="11"/>
      <c r="AK96" s="12"/>
      <c r="AL96" s="4"/>
      <c r="AM96" s="13"/>
    </row>
    <row r="97" spans="1:39" ht="17">
      <c r="A97" s="13"/>
      <c r="B97" s="20">
        <f t="shared" ref="B97" si="0">B96+1</f>
        <v>20</v>
      </c>
      <c r="C97" s="81">
        <f>M97+P97+S97+V97+Y97+AB97+AE97+AH97+AK97</f>
        <v>0</v>
      </c>
      <c r="D97" s="8">
        <f>C97-MINA(M97,P97,S97,V97,Y97,AB97,AE97,AH97,AK97)</f>
        <v>0</v>
      </c>
      <c r="E97" s="63" t="s">
        <v>222</v>
      </c>
      <c r="F97" s="63" t="s">
        <v>223</v>
      </c>
      <c r="G97" s="63" t="s">
        <v>264</v>
      </c>
      <c r="H97" s="63" t="s">
        <v>84</v>
      </c>
      <c r="I97" s="63" t="s">
        <v>659</v>
      </c>
      <c r="J97" s="20">
        <v>1978</v>
      </c>
      <c r="K97" s="21" t="s">
        <v>109</v>
      </c>
      <c r="L97" s="21" t="s">
        <v>273</v>
      </c>
      <c r="M97" s="22">
        <f>IF(L97="",0,LOOKUP(L97,'Matrice classement'!$B$2:$C$19))</f>
        <v>0</v>
      </c>
      <c r="N97" s="23" t="s">
        <v>273</v>
      </c>
      <c r="O97" s="21">
        <v>16</v>
      </c>
      <c r="P97" s="22">
        <f>IF(O97="",0,LOOKUP(O97,'Matrice classement'!$B$2:$C$19))</f>
        <v>0</v>
      </c>
      <c r="Q97" s="23">
        <v>62</v>
      </c>
      <c r="R97" s="21" t="s">
        <v>273</v>
      </c>
      <c r="S97" s="22">
        <f>IF(R97="",0,LOOKUP(R97,'Matrice classement'!$B$2:$C$19))</f>
        <v>0</v>
      </c>
      <c r="T97" s="23" t="s">
        <v>273</v>
      </c>
      <c r="U97" s="21" t="s">
        <v>273</v>
      </c>
      <c r="V97" s="22">
        <f>IF(U97="",0,LOOKUP(U97,'Matrice classement'!$B$2:$C$19))</f>
        <v>0</v>
      </c>
      <c r="W97" s="23" t="s">
        <v>273</v>
      </c>
      <c r="X97" s="21" t="s">
        <v>273</v>
      </c>
      <c r="Y97" s="22">
        <f>IF(X97="",0,LOOKUP(X97,'Matrice classement'!$B$2:$C$19))</f>
        <v>0</v>
      </c>
      <c r="Z97" s="23" t="s">
        <v>273</v>
      </c>
      <c r="AA97" s="21" t="s">
        <v>273</v>
      </c>
      <c r="AB97" s="22">
        <f>IF(AA97="",0,LOOKUP(AA97,'Matrice classement'!$B$2:$C$19))</f>
        <v>0</v>
      </c>
      <c r="AC97" s="23" t="s">
        <v>273</v>
      </c>
      <c r="AD97" s="21"/>
      <c r="AE97" s="22"/>
      <c r="AF97" s="23"/>
      <c r="AG97" s="21"/>
      <c r="AH97" s="22"/>
      <c r="AI97" s="23"/>
      <c r="AJ97" s="21"/>
      <c r="AK97" s="22"/>
      <c r="AL97" s="23"/>
      <c r="AM97" s="13"/>
    </row>
    <row r="98" spans="1:39" ht="17">
      <c r="A98" s="13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4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3"/>
    </row>
    <row r="99" spans="1:39" ht="30" customHeight="1">
      <c r="A99" s="13"/>
      <c r="B99" s="279" t="s">
        <v>71</v>
      </c>
      <c r="C99" s="279"/>
      <c r="D99" s="279"/>
      <c r="E99" s="279"/>
      <c r="F99" s="279"/>
      <c r="G99" s="279"/>
      <c r="H99" s="279"/>
      <c r="I99" s="279"/>
      <c r="J99" s="279"/>
      <c r="K99" s="279"/>
      <c r="L99" s="276" t="s">
        <v>559</v>
      </c>
      <c r="M99" s="277"/>
      <c r="N99" s="278"/>
      <c r="O99" s="276" t="s">
        <v>560</v>
      </c>
      <c r="P99" s="277"/>
      <c r="Q99" s="278"/>
      <c r="R99" s="276" t="s">
        <v>561</v>
      </c>
      <c r="S99" s="277"/>
      <c r="T99" s="278"/>
      <c r="U99" s="276" t="s">
        <v>562</v>
      </c>
      <c r="V99" s="277"/>
      <c r="W99" s="278"/>
      <c r="X99" s="276" t="s">
        <v>563</v>
      </c>
      <c r="Y99" s="277"/>
      <c r="Z99" s="278"/>
      <c r="AA99" s="276" t="s">
        <v>564</v>
      </c>
      <c r="AB99" s="277"/>
      <c r="AC99" s="278"/>
      <c r="AD99" s="276" t="s">
        <v>565</v>
      </c>
      <c r="AE99" s="277"/>
      <c r="AF99" s="278"/>
      <c r="AG99" s="276" t="s">
        <v>566</v>
      </c>
      <c r="AH99" s="277"/>
      <c r="AI99" s="278"/>
      <c r="AJ99" s="276" t="s">
        <v>567</v>
      </c>
      <c r="AK99" s="277"/>
      <c r="AL99" s="278"/>
      <c r="AM99" s="13"/>
    </row>
    <row r="100" spans="1:39" ht="20" customHeight="1">
      <c r="A100" s="13"/>
      <c r="B100" s="25" t="s">
        <v>76</v>
      </c>
      <c r="C100" s="25" t="s">
        <v>74</v>
      </c>
      <c r="D100" s="25" t="s">
        <v>75</v>
      </c>
      <c r="E100" s="26" t="s">
        <v>0</v>
      </c>
      <c r="F100" s="26" t="s">
        <v>1</v>
      </c>
      <c r="G100" s="26" t="s">
        <v>10</v>
      </c>
      <c r="H100" s="26" t="s">
        <v>83</v>
      </c>
      <c r="I100" s="26" t="s">
        <v>2</v>
      </c>
      <c r="J100" s="26" t="s">
        <v>180</v>
      </c>
      <c r="K100" s="26" t="s">
        <v>7</v>
      </c>
      <c r="L100" s="26" t="s">
        <v>72</v>
      </c>
      <c r="M100" s="26" t="s">
        <v>73</v>
      </c>
      <c r="N100" s="26" t="s">
        <v>66</v>
      </c>
      <c r="O100" s="26" t="s">
        <v>72</v>
      </c>
      <c r="P100" s="26" t="s">
        <v>73</v>
      </c>
      <c r="Q100" s="26" t="s">
        <v>66</v>
      </c>
      <c r="R100" s="26" t="s">
        <v>72</v>
      </c>
      <c r="S100" s="26" t="s">
        <v>73</v>
      </c>
      <c r="T100" s="26" t="s">
        <v>66</v>
      </c>
      <c r="U100" s="26" t="s">
        <v>72</v>
      </c>
      <c r="V100" s="26" t="s">
        <v>73</v>
      </c>
      <c r="W100" s="26" t="s">
        <v>66</v>
      </c>
      <c r="X100" s="26" t="s">
        <v>72</v>
      </c>
      <c r="Y100" s="26" t="s">
        <v>73</v>
      </c>
      <c r="Z100" s="26" t="s">
        <v>66</v>
      </c>
      <c r="AA100" s="26" t="s">
        <v>72</v>
      </c>
      <c r="AB100" s="26" t="s">
        <v>73</v>
      </c>
      <c r="AC100" s="26" t="s">
        <v>66</v>
      </c>
      <c r="AD100" s="26" t="s">
        <v>72</v>
      </c>
      <c r="AE100" s="26" t="s">
        <v>73</v>
      </c>
      <c r="AF100" s="26" t="s">
        <v>66</v>
      </c>
      <c r="AG100" s="26" t="s">
        <v>72</v>
      </c>
      <c r="AH100" s="26" t="s">
        <v>73</v>
      </c>
      <c r="AI100" s="26" t="s">
        <v>66</v>
      </c>
      <c r="AJ100" s="26" t="s">
        <v>72</v>
      </c>
      <c r="AK100" s="26" t="s">
        <v>73</v>
      </c>
      <c r="AL100" s="26" t="s">
        <v>66</v>
      </c>
      <c r="AM100" s="13"/>
    </row>
    <row r="101" spans="1:39" ht="17">
      <c r="A101" s="13"/>
      <c r="B101" s="10">
        <v>1</v>
      </c>
      <c r="C101" s="80">
        <f>M101+P101+S101+V101+Y101+AB101+AE101+AH101+AK101</f>
        <v>117</v>
      </c>
      <c r="D101" s="9">
        <f>C101-MINA(M101,P101,S101,V101,Y101,AB101,AE101,AH101,AK101)</f>
        <v>100</v>
      </c>
      <c r="E101" s="32" t="s">
        <v>338</v>
      </c>
      <c r="F101" s="32" t="s">
        <v>37</v>
      </c>
      <c r="G101" s="32" t="s">
        <v>14</v>
      </c>
      <c r="H101" s="32" t="s">
        <v>84</v>
      </c>
      <c r="I101" s="32" t="s">
        <v>339</v>
      </c>
      <c r="J101" s="32">
        <v>2001</v>
      </c>
      <c r="K101" s="212" t="s">
        <v>56</v>
      </c>
      <c r="L101" s="11">
        <v>1</v>
      </c>
      <c r="M101" s="12">
        <f>IF(L101="",0,LOOKUP(L101,'Matrice classement'!$B$2:$C$19))</f>
        <v>20</v>
      </c>
      <c r="N101" s="4">
        <v>6</v>
      </c>
      <c r="O101" s="11">
        <v>1</v>
      </c>
      <c r="P101" s="12">
        <f>IF(O101="",0,LOOKUP(O101,'Matrice classement'!$B$2:$C$19))</f>
        <v>20</v>
      </c>
      <c r="Q101" s="4">
        <v>6</v>
      </c>
      <c r="R101" s="11">
        <v>2</v>
      </c>
      <c r="S101" s="12">
        <f>IF(R101="",0,LOOKUP(R101,'Matrice classement'!$B$2:$C$19))</f>
        <v>17</v>
      </c>
      <c r="T101" s="4">
        <v>11</v>
      </c>
      <c r="U101" s="11">
        <v>1</v>
      </c>
      <c r="V101" s="12">
        <f>IF(U101="",0,LOOKUP(U101,'Matrice classement'!$B$2:$C$19))</f>
        <v>20</v>
      </c>
      <c r="W101" s="4">
        <v>8</v>
      </c>
      <c r="X101" s="11">
        <v>1</v>
      </c>
      <c r="Y101" s="12">
        <f>IF(X101="",0,LOOKUP(X101,'Matrice classement'!$B$2:$C$19))</f>
        <v>20</v>
      </c>
      <c r="Z101" s="4">
        <v>3</v>
      </c>
      <c r="AA101" s="11">
        <v>1</v>
      </c>
      <c r="AB101" s="12">
        <f>IF(AA101="",0,LOOKUP(AA101,'Matrice classement'!$B$2:$C$19))</f>
        <v>20</v>
      </c>
      <c r="AC101" s="4">
        <v>4</v>
      </c>
      <c r="AD101" s="11"/>
      <c r="AE101" s="12"/>
      <c r="AF101" s="4"/>
      <c r="AG101" s="114"/>
      <c r="AH101" s="3"/>
      <c r="AI101" s="115"/>
      <c r="AJ101" s="114"/>
      <c r="AK101" s="3"/>
      <c r="AL101" s="115"/>
      <c r="AM101" s="13"/>
    </row>
    <row r="102" spans="1:39" ht="20" customHeight="1">
      <c r="A102" s="13"/>
      <c r="B102" s="10">
        <v>2</v>
      </c>
      <c r="C102" s="80">
        <f>M102+P102+S102+V102+Y102+AB102+AE102+AH102+AK102</f>
        <v>97</v>
      </c>
      <c r="D102" s="9">
        <f>C102-MINA(M102,P102,S102,V102,Y102,AB102,AE102,AH102,AK102)</f>
        <v>84</v>
      </c>
      <c r="E102" s="93" t="s">
        <v>253</v>
      </c>
      <c r="F102" s="93" t="s">
        <v>58</v>
      </c>
      <c r="G102" s="93" t="s">
        <v>14</v>
      </c>
      <c r="H102" s="93" t="s">
        <v>84</v>
      </c>
      <c r="I102" s="93" t="s">
        <v>483</v>
      </c>
      <c r="J102" s="93">
        <v>2003</v>
      </c>
      <c r="K102" s="236" t="s">
        <v>56</v>
      </c>
      <c r="L102" s="11">
        <v>3</v>
      </c>
      <c r="M102" s="64">
        <f>IF(L102="",0,LOOKUP(L102,'Matrice classement'!$B$2:$C$19))</f>
        <v>15</v>
      </c>
      <c r="N102" s="4">
        <v>26</v>
      </c>
      <c r="O102" s="11">
        <v>3</v>
      </c>
      <c r="P102" s="12">
        <f>IF(O102="",0,LOOKUP(O102,'Matrice classement'!$B$2:$C$19))</f>
        <v>15</v>
      </c>
      <c r="Q102" s="4">
        <v>17</v>
      </c>
      <c r="R102" s="11">
        <v>1</v>
      </c>
      <c r="S102" s="12">
        <f>IF(R102="",0,LOOKUP(R102,'Matrice classement'!$B$2:$C$19))</f>
        <v>20</v>
      </c>
      <c r="T102" s="4">
        <v>4</v>
      </c>
      <c r="U102" s="11">
        <v>4</v>
      </c>
      <c r="V102" s="12">
        <f>IF(U102="",0,LOOKUP(U102,'Matrice classement'!$B$2:$C$19))</f>
        <v>13</v>
      </c>
      <c r="W102" s="4">
        <v>18</v>
      </c>
      <c r="X102" s="11">
        <v>2</v>
      </c>
      <c r="Y102" s="12">
        <f>IF(X102="",0,LOOKUP(X102,'Matrice classement'!$B$2:$C$19))</f>
        <v>17</v>
      </c>
      <c r="Z102" s="4">
        <v>6</v>
      </c>
      <c r="AA102" s="11">
        <v>2</v>
      </c>
      <c r="AB102" s="12">
        <f>IF(AA102="",0,LOOKUP(AA102,'Matrice classement'!$B$2:$C$19))</f>
        <v>17</v>
      </c>
      <c r="AC102" s="4">
        <v>15</v>
      </c>
      <c r="AD102" s="11"/>
      <c r="AE102" s="12"/>
      <c r="AF102" s="4"/>
      <c r="AG102" s="11"/>
      <c r="AH102" s="12"/>
      <c r="AI102" s="4"/>
      <c r="AJ102" s="11"/>
      <c r="AK102" s="12"/>
      <c r="AL102" s="4"/>
      <c r="AM102" s="13"/>
    </row>
    <row r="103" spans="1:39" ht="20" customHeight="1">
      <c r="A103" s="13"/>
      <c r="B103" s="10">
        <v>3</v>
      </c>
      <c r="C103" s="80">
        <f>M103+P103+S103+V103+Y103+AB103+AE103+AH103+AK103</f>
        <v>73</v>
      </c>
      <c r="D103" s="9">
        <f>C103-MINA(M103,P103,S103,V103,Y103,AB103,AE103,AH103,AK103)</f>
        <v>73</v>
      </c>
      <c r="E103" s="32" t="s">
        <v>664</v>
      </c>
      <c r="F103" s="32" t="s">
        <v>577</v>
      </c>
      <c r="G103" s="32" t="s">
        <v>14</v>
      </c>
      <c r="H103" s="32" t="s">
        <v>84</v>
      </c>
      <c r="I103" s="32" t="s">
        <v>665</v>
      </c>
      <c r="J103" s="32">
        <v>2001</v>
      </c>
      <c r="K103" s="212" t="s">
        <v>56</v>
      </c>
      <c r="L103" s="11">
        <v>4</v>
      </c>
      <c r="M103" s="12">
        <f>IF(L103="",0,LOOKUP(L103,'Matrice classement'!$B$2:$C$19))</f>
        <v>13</v>
      </c>
      <c r="N103" s="4">
        <v>29</v>
      </c>
      <c r="O103" s="11" t="s">
        <v>273</v>
      </c>
      <c r="P103" s="12">
        <f>IF(O103="",0,LOOKUP(O103,'Matrice classement'!$B$2:$C$19))</f>
        <v>0</v>
      </c>
      <c r="Q103" s="4" t="s">
        <v>273</v>
      </c>
      <c r="R103" s="11">
        <v>3</v>
      </c>
      <c r="S103" s="12">
        <f>IF(R103="",0,LOOKUP(R103,'Matrice classement'!$B$2:$C$19))</f>
        <v>15</v>
      </c>
      <c r="T103" s="4">
        <v>14</v>
      </c>
      <c r="U103" s="11">
        <v>3</v>
      </c>
      <c r="V103" s="12">
        <f>IF(U103="",0,LOOKUP(U103,'Matrice classement'!$B$2:$C$19))</f>
        <v>15</v>
      </c>
      <c r="W103" s="4">
        <v>15</v>
      </c>
      <c r="X103" s="11">
        <v>3</v>
      </c>
      <c r="Y103" s="12">
        <f>IF(X103="",0,LOOKUP(X103,'Matrice classement'!$B$2:$C$19))</f>
        <v>15</v>
      </c>
      <c r="Z103" s="4">
        <v>9</v>
      </c>
      <c r="AA103" s="11">
        <v>3</v>
      </c>
      <c r="AB103" s="12">
        <f>IF(AA103="",0,LOOKUP(AA103,'Matrice classement'!$B$2:$C$19))</f>
        <v>15</v>
      </c>
      <c r="AC103" s="4">
        <v>27</v>
      </c>
      <c r="AD103" s="11"/>
      <c r="AE103" s="12"/>
      <c r="AF103" s="4"/>
      <c r="AG103" s="11"/>
      <c r="AH103" s="12"/>
      <c r="AI103" s="4"/>
      <c r="AJ103" s="11"/>
      <c r="AK103" s="12"/>
      <c r="AL103" s="4"/>
      <c r="AM103" s="13"/>
    </row>
    <row r="104" spans="1:39" ht="17">
      <c r="A104" s="13"/>
      <c r="B104" s="10">
        <v>4</v>
      </c>
      <c r="C104" s="80">
        <f>M104+P104+S104+V104+Y104+AB104+AE104+AH104+AK104</f>
        <v>44</v>
      </c>
      <c r="D104" s="9">
        <f>C104-MINA(M104,P104,S104,V104,Y104,AB104,AE104,AH104,AK104)</f>
        <v>44</v>
      </c>
      <c r="E104" s="35" t="s">
        <v>684</v>
      </c>
      <c r="F104" s="10" t="s">
        <v>685</v>
      </c>
      <c r="G104" s="10" t="s">
        <v>13</v>
      </c>
      <c r="H104" s="10" t="s">
        <v>84</v>
      </c>
      <c r="I104" s="10" t="s">
        <v>686</v>
      </c>
      <c r="J104" s="10">
        <v>1966</v>
      </c>
      <c r="K104" s="11" t="s">
        <v>56</v>
      </c>
      <c r="L104" s="11" t="s">
        <v>273</v>
      </c>
      <c r="M104" s="12">
        <f>IF(L104="",0,LOOKUP(L104,'Matrice classement'!$B$2:$C$19))</f>
        <v>0</v>
      </c>
      <c r="N104" s="4" t="s">
        <v>273</v>
      </c>
      <c r="O104" s="11">
        <v>9</v>
      </c>
      <c r="P104" s="12">
        <f>IF(O104="",0,LOOKUP(O104,'Matrice classement'!$B$2:$C$19))</f>
        <v>7</v>
      </c>
      <c r="Q104" s="4">
        <v>96</v>
      </c>
      <c r="R104" s="11">
        <v>8</v>
      </c>
      <c r="S104" s="12">
        <f>IF(R104="",0,LOOKUP(R104,'Matrice classement'!$B$2:$C$19))</f>
        <v>8</v>
      </c>
      <c r="T104" s="4">
        <v>81</v>
      </c>
      <c r="U104" s="11">
        <v>8</v>
      </c>
      <c r="V104" s="12">
        <f>IF(U104="",0,LOOKUP(U104,'Matrice classement'!$B$2:$C$19))</f>
        <v>8</v>
      </c>
      <c r="W104" s="4">
        <v>74</v>
      </c>
      <c r="X104" s="11">
        <v>6</v>
      </c>
      <c r="Y104" s="12">
        <f>IF(X104="",0,LOOKUP(X104,'Matrice classement'!$B$2:$C$19))</f>
        <v>10</v>
      </c>
      <c r="Z104" s="4">
        <v>55</v>
      </c>
      <c r="AA104" s="11">
        <v>5</v>
      </c>
      <c r="AB104" s="12">
        <f>IF(AA104="",0,LOOKUP(AA104,'Matrice classement'!$B$2:$C$19))</f>
        <v>11</v>
      </c>
      <c r="AC104" s="4">
        <v>82</v>
      </c>
      <c r="AD104" s="11"/>
      <c r="AE104" s="12"/>
      <c r="AF104" s="4"/>
      <c r="AG104" s="11"/>
      <c r="AH104" s="12"/>
      <c r="AI104" s="4"/>
      <c r="AJ104" s="11"/>
      <c r="AK104" s="12"/>
      <c r="AL104" s="4"/>
      <c r="AM104" s="13"/>
    </row>
    <row r="105" spans="1:39" ht="17">
      <c r="A105" s="13"/>
      <c r="B105" s="10">
        <v>5</v>
      </c>
      <c r="C105" s="80">
        <f>M105+P105+S105+V105+Y105+AB105+AE105+AH105+AK105</f>
        <v>39</v>
      </c>
      <c r="D105" s="9">
        <f>C105-MINA(M105,P105,S105,V105,Y105,AB105,AE105,AH105,AK105)</f>
        <v>39</v>
      </c>
      <c r="E105" s="35" t="s">
        <v>131</v>
      </c>
      <c r="F105" s="10" t="s">
        <v>132</v>
      </c>
      <c r="G105" s="10" t="s">
        <v>13</v>
      </c>
      <c r="H105" s="10" t="s">
        <v>84</v>
      </c>
      <c r="I105" s="10" t="s">
        <v>663</v>
      </c>
      <c r="J105" s="10">
        <v>1965</v>
      </c>
      <c r="K105" s="11" t="s">
        <v>56</v>
      </c>
      <c r="L105" s="11" t="s">
        <v>273</v>
      </c>
      <c r="M105" s="12">
        <f>IF(L105="",0,LOOKUP(L105,'Matrice classement'!$B$2:$C$19))</f>
        <v>0</v>
      </c>
      <c r="N105" s="4" t="s">
        <v>273</v>
      </c>
      <c r="O105" s="11">
        <v>8</v>
      </c>
      <c r="P105" s="12">
        <f>IF(O105="",0,LOOKUP(O105,'Matrice classement'!$B$2:$C$19))</f>
        <v>8</v>
      </c>
      <c r="Q105" s="4">
        <v>45</v>
      </c>
      <c r="R105" s="11">
        <v>6</v>
      </c>
      <c r="S105" s="12">
        <f>IF(R105="",0,LOOKUP(R105,'Matrice classement'!$B$2:$C$19))</f>
        <v>10</v>
      </c>
      <c r="T105" s="4">
        <v>26</v>
      </c>
      <c r="U105" s="11">
        <v>6</v>
      </c>
      <c r="V105" s="12">
        <f>IF(U105="",0,LOOKUP(U105,'Matrice classement'!$B$2:$C$19))</f>
        <v>10</v>
      </c>
      <c r="W105" s="4">
        <v>26</v>
      </c>
      <c r="X105" s="11">
        <v>5</v>
      </c>
      <c r="Y105" s="12">
        <f>IF(X105="",0,LOOKUP(X105,'Matrice classement'!$B$2:$C$19))</f>
        <v>11</v>
      </c>
      <c r="Z105" s="4">
        <v>21</v>
      </c>
      <c r="AA105" s="11" t="s">
        <v>273</v>
      </c>
      <c r="AB105" s="12">
        <f>IF(AA105="",0,LOOKUP(AA105,'Matrice classement'!$B$2:$C$19))</f>
        <v>0</v>
      </c>
      <c r="AC105" s="4" t="s">
        <v>273</v>
      </c>
      <c r="AD105" s="11"/>
      <c r="AE105" s="12"/>
      <c r="AF105" s="4"/>
      <c r="AG105" s="11"/>
      <c r="AH105" s="12"/>
      <c r="AI105" s="4"/>
      <c r="AJ105" s="11"/>
      <c r="AK105" s="12"/>
      <c r="AL105" s="4"/>
      <c r="AM105" s="13"/>
    </row>
    <row r="106" spans="1:39" ht="17">
      <c r="A106" s="13"/>
      <c r="B106" s="10">
        <v>6</v>
      </c>
      <c r="C106" s="80">
        <f>M106+P106+S106+V106+Y106+AB106+AE106+AH106+AK106</f>
        <v>37</v>
      </c>
      <c r="D106" s="9">
        <f>C106-MINA(M106,P106,S106,V106,Y106,AB106,AE106,AH106,AK106)</f>
        <v>37</v>
      </c>
      <c r="E106" s="35" t="s">
        <v>697</v>
      </c>
      <c r="F106" s="10" t="s">
        <v>698</v>
      </c>
      <c r="G106" s="10" t="s">
        <v>14</v>
      </c>
      <c r="H106" s="10" t="s">
        <v>84</v>
      </c>
      <c r="I106" s="10" t="s">
        <v>699</v>
      </c>
      <c r="J106" s="10">
        <v>1985</v>
      </c>
      <c r="K106" s="11" t="s">
        <v>56</v>
      </c>
      <c r="L106" s="11" t="s">
        <v>273</v>
      </c>
      <c r="M106" s="12">
        <f>IF(L106="",0,LOOKUP(L106,'Matrice classement'!$B$2:$C$19))</f>
        <v>0</v>
      </c>
      <c r="N106" s="4" t="s">
        <v>273</v>
      </c>
      <c r="O106" s="11" t="s">
        <v>273</v>
      </c>
      <c r="P106" s="12">
        <f>IF(O106="",0,LOOKUP(O106,'Matrice classement'!$B$2:$C$19))</f>
        <v>0</v>
      </c>
      <c r="Q106" s="4" t="s">
        <v>273</v>
      </c>
      <c r="R106" s="11">
        <v>4</v>
      </c>
      <c r="S106" s="12">
        <f>IF(R106="",0,LOOKUP(R106,'Matrice classement'!$B$2:$C$19))</f>
        <v>13</v>
      </c>
      <c r="T106" s="4">
        <v>20</v>
      </c>
      <c r="U106" s="11">
        <v>5</v>
      </c>
      <c r="V106" s="12">
        <f>IF(U106="",0,LOOKUP(U106,'Matrice classement'!$B$2:$C$19))</f>
        <v>11</v>
      </c>
      <c r="W106" s="4">
        <v>23</v>
      </c>
      <c r="X106" s="11">
        <v>4</v>
      </c>
      <c r="Y106" s="12">
        <f>IF(X106="",0,LOOKUP(X106,'Matrice classement'!$B$2:$C$19))</f>
        <v>13</v>
      </c>
      <c r="Z106" s="4">
        <v>17</v>
      </c>
      <c r="AA106" s="11" t="s">
        <v>261</v>
      </c>
      <c r="AB106" s="12">
        <f>IF(AA106="",0,LOOKUP(AA106,'Matrice classement'!$B$2:$C$19))</f>
        <v>0</v>
      </c>
      <c r="AC106" s="4" t="s">
        <v>261</v>
      </c>
      <c r="AD106" s="11"/>
      <c r="AE106" s="12"/>
      <c r="AF106" s="4"/>
      <c r="AG106" s="11"/>
      <c r="AH106" s="12"/>
      <c r="AI106" s="4"/>
      <c r="AJ106" s="11"/>
      <c r="AK106" s="12"/>
      <c r="AL106" s="4"/>
      <c r="AM106" s="13"/>
    </row>
    <row r="107" spans="1:39" ht="17">
      <c r="A107" s="13"/>
      <c r="B107" s="10">
        <v>7</v>
      </c>
      <c r="C107" s="80">
        <f>M107+P107+S107+V107+Y107+AB107+AE107+AH107+AK107</f>
        <v>33</v>
      </c>
      <c r="D107" s="9">
        <f>C107-MINA(M107,P107,S107,V107,Y107,AB107,AE107,AH107,AK107)</f>
        <v>33</v>
      </c>
      <c r="E107" s="35" t="s">
        <v>41</v>
      </c>
      <c r="F107" s="35" t="s">
        <v>61</v>
      </c>
      <c r="G107" s="35" t="s">
        <v>23</v>
      </c>
      <c r="H107" s="35" t="s">
        <v>84</v>
      </c>
      <c r="I107" s="35" t="s">
        <v>666</v>
      </c>
      <c r="J107" s="35">
        <v>1960</v>
      </c>
      <c r="K107" s="68" t="s">
        <v>56</v>
      </c>
      <c r="L107" s="11" t="s">
        <v>273</v>
      </c>
      <c r="M107" s="12">
        <f>IF(L107="",0,LOOKUP(L107,'Matrice classement'!$B$2:$C$19))</f>
        <v>0</v>
      </c>
      <c r="N107" s="4" t="s">
        <v>273</v>
      </c>
      <c r="O107" s="11">
        <v>4</v>
      </c>
      <c r="P107" s="12">
        <f>IF(O107="",0,LOOKUP(O107,'Matrice classement'!$B$2:$C$19))</f>
        <v>13</v>
      </c>
      <c r="Q107" s="4">
        <v>17</v>
      </c>
      <c r="R107" s="11">
        <v>5</v>
      </c>
      <c r="S107" s="12">
        <f>IF(R107="",0,LOOKUP(R107,'Matrice classement'!$B$2:$C$19))</f>
        <v>11</v>
      </c>
      <c r="T107" s="4">
        <v>26</v>
      </c>
      <c r="U107" s="11">
        <v>7</v>
      </c>
      <c r="V107" s="12">
        <f>IF(U107="",0,LOOKUP(U107,'Matrice classement'!$B$2:$C$19))</f>
        <v>9</v>
      </c>
      <c r="W107" s="4">
        <v>35</v>
      </c>
      <c r="X107" s="11" t="s">
        <v>273</v>
      </c>
      <c r="Y107" s="12">
        <f>IF(X107="",0,LOOKUP(X107,'Matrice classement'!$B$2:$C$19))</f>
        <v>0</v>
      </c>
      <c r="Z107" s="4" t="s">
        <v>273</v>
      </c>
      <c r="AA107" s="11" t="s">
        <v>273</v>
      </c>
      <c r="AB107" s="12">
        <f>IF(AA107="",0,LOOKUP(AA107,'Matrice classement'!$B$2:$C$19))</f>
        <v>0</v>
      </c>
      <c r="AC107" s="4" t="s">
        <v>273</v>
      </c>
      <c r="AD107" s="11"/>
      <c r="AE107" s="12"/>
      <c r="AF107" s="4"/>
      <c r="AG107" s="11"/>
      <c r="AH107" s="12"/>
      <c r="AI107" s="4"/>
      <c r="AJ107" s="11"/>
      <c r="AK107" s="12"/>
      <c r="AL107" s="4"/>
      <c r="AM107" s="13"/>
    </row>
    <row r="108" spans="1:39" ht="17">
      <c r="A108" s="13"/>
      <c r="B108" s="10">
        <v>8</v>
      </c>
      <c r="C108" s="80">
        <f>M108+P108+S108+V108+Y108+AB108+AE108+AH108+AK108</f>
        <v>30</v>
      </c>
      <c r="D108" s="9">
        <f>C108-MINA(M108,P108,S108,V108,Y108,AB108,AE108,AH108,AK108)</f>
        <v>30</v>
      </c>
      <c r="E108" s="35" t="s">
        <v>680</v>
      </c>
      <c r="F108" s="35" t="s">
        <v>308</v>
      </c>
      <c r="G108" s="35" t="s">
        <v>23</v>
      </c>
      <c r="H108" s="35" t="s">
        <v>84</v>
      </c>
      <c r="I108" s="35" t="s">
        <v>681</v>
      </c>
      <c r="J108" s="35">
        <v>1957</v>
      </c>
      <c r="K108" s="68" t="s">
        <v>56</v>
      </c>
      <c r="L108" s="11" t="s">
        <v>273</v>
      </c>
      <c r="M108" s="12">
        <f>IF(L108="",0,LOOKUP(L108,'Matrice classement'!$B$2:$C$19))</f>
        <v>0</v>
      </c>
      <c r="N108" s="4" t="s">
        <v>273</v>
      </c>
      <c r="O108" s="11">
        <v>2</v>
      </c>
      <c r="P108" s="12">
        <f>IF(O108="",0,LOOKUP(O108,'Matrice classement'!$B$2:$C$19))</f>
        <v>17</v>
      </c>
      <c r="Q108" s="4">
        <v>12</v>
      </c>
      <c r="R108" s="11" t="s">
        <v>273</v>
      </c>
      <c r="S108" s="12">
        <f>IF(R108="",0,LOOKUP(R108,'Matrice classement'!$B$2:$C$19))</f>
        <v>0</v>
      </c>
      <c r="T108" s="4" t="s">
        <v>273</v>
      </c>
      <c r="U108" s="11" t="s">
        <v>273</v>
      </c>
      <c r="V108" s="12">
        <f>IF(U108="",0,LOOKUP(U108,'Matrice classement'!$B$2:$C$19))</f>
        <v>0</v>
      </c>
      <c r="W108" s="4" t="s">
        <v>273</v>
      </c>
      <c r="X108" s="11" t="s">
        <v>261</v>
      </c>
      <c r="Y108" s="12">
        <f>IF(X108="",0,LOOKUP(X108,'Matrice classement'!$B$2:$C$19))</f>
        <v>0</v>
      </c>
      <c r="Z108" s="4" t="s">
        <v>261</v>
      </c>
      <c r="AA108" s="11">
        <v>4</v>
      </c>
      <c r="AB108" s="12">
        <f>IF(AA108="",0,LOOKUP(AA108,'Matrice classement'!$B$2:$C$19))</f>
        <v>13</v>
      </c>
      <c r="AC108" s="4">
        <v>43</v>
      </c>
      <c r="AD108" s="11"/>
      <c r="AE108" s="12"/>
      <c r="AF108" s="4"/>
      <c r="AG108" s="11"/>
      <c r="AH108" s="12"/>
      <c r="AI108" s="4"/>
      <c r="AJ108" s="11"/>
      <c r="AK108" s="12"/>
      <c r="AL108" s="4"/>
      <c r="AM108" s="13"/>
    </row>
    <row r="109" spans="1:39" ht="17">
      <c r="A109" s="13"/>
      <c r="B109" s="10">
        <v>9</v>
      </c>
      <c r="C109" s="80">
        <f>M109+P109+S109+V109+Y109+AB109+AE109+AH109+AK109</f>
        <v>18</v>
      </c>
      <c r="D109" s="9">
        <f>C109-MINA(M109,P109,S109,V109,Y109,AB109,AE109,AH109,AK109)</f>
        <v>18</v>
      </c>
      <c r="E109" s="35" t="s">
        <v>59</v>
      </c>
      <c r="F109" s="35" t="s">
        <v>25</v>
      </c>
      <c r="G109" s="35" t="s">
        <v>13</v>
      </c>
      <c r="H109" s="35" t="s">
        <v>84</v>
      </c>
      <c r="I109" s="35" t="s">
        <v>662</v>
      </c>
      <c r="J109" s="35">
        <v>1960</v>
      </c>
      <c r="K109" s="68" t="s">
        <v>56</v>
      </c>
      <c r="L109" s="11" t="s">
        <v>273</v>
      </c>
      <c r="M109" s="64">
        <f>IF(L109="",0,LOOKUP(L109,'Matrice classement'!$B$2:$C$19))</f>
        <v>0</v>
      </c>
      <c r="N109" s="4" t="s">
        <v>273</v>
      </c>
      <c r="O109" s="11">
        <v>7</v>
      </c>
      <c r="P109" s="12">
        <f>IF(O109="",0,LOOKUP(O109,'Matrice classement'!$B$2:$C$19))</f>
        <v>9</v>
      </c>
      <c r="Q109" s="4">
        <v>44</v>
      </c>
      <c r="R109" s="11">
        <v>7</v>
      </c>
      <c r="S109" s="12">
        <f>IF(R109="",0,LOOKUP(R109,'Matrice classement'!$B$2:$C$19))</f>
        <v>9</v>
      </c>
      <c r="T109" s="4">
        <v>32</v>
      </c>
      <c r="U109" s="11" t="s">
        <v>273</v>
      </c>
      <c r="V109" s="12">
        <f>IF(U109="",0,LOOKUP(U109,'Matrice classement'!$B$2:$C$19))</f>
        <v>0</v>
      </c>
      <c r="W109" s="4" t="s">
        <v>273</v>
      </c>
      <c r="X109" s="11" t="s">
        <v>273</v>
      </c>
      <c r="Y109" s="12">
        <f>IF(X109="",0,LOOKUP(X109,'Matrice classement'!$B$2:$C$19))</f>
        <v>0</v>
      </c>
      <c r="Z109" s="4" t="s">
        <v>273</v>
      </c>
      <c r="AA109" s="11" t="s">
        <v>273</v>
      </c>
      <c r="AB109" s="12">
        <f>IF(AA109="",0,LOOKUP(AA109,'Matrice classement'!$B$2:$C$19))</f>
        <v>0</v>
      </c>
      <c r="AC109" s="4" t="s">
        <v>273</v>
      </c>
      <c r="AD109" s="11"/>
      <c r="AE109" s="12"/>
      <c r="AF109" s="4"/>
      <c r="AG109" s="11"/>
      <c r="AH109" s="12"/>
      <c r="AI109" s="4"/>
      <c r="AJ109" s="11"/>
      <c r="AK109" s="12"/>
      <c r="AL109" s="4"/>
      <c r="AM109" s="13"/>
    </row>
    <row r="110" spans="1:39" ht="17">
      <c r="A110" s="13"/>
      <c r="B110" s="10">
        <v>10</v>
      </c>
      <c r="C110" s="80">
        <f>M110+P110+S110+V110+Y110+AB110+AE110+AH110+AK110</f>
        <v>17</v>
      </c>
      <c r="D110" s="9">
        <f>C110-MINA(M110,P110,S110,V110,Y110,AB110,AE110,AH110,AK110)</f>
        <v>17</v>
      </c>
      <c r="E110" s="35" t="s">
        <v>719</v>
      </c>
      <c r="F110" s="10" t="s">
        <v>720</v>
      </c>
      <c r="G110" s="10" t="s">
        <v>13</v>
      </c>
      <c r="H110" s="10" t="s">
        <v>84</v>
      </c>
      <c r="I110" s="10" t="s">
        <v>721</v>
      </c>
      <c r="J110" s="10">
        <v>1994</v>
      </c>
      <c r="K110" s="11" t="s">
        <v>56</v>
      </c>
      <c r="L110" s="11" t="s">
        <v>273</v>
      </c>
      <c r="M110" s="12">
        <f>IF(L110="",0,LOOKUP(L110,'Matrice classement'!$B$2:$C$19))</f>
        <v>0</v>
      </c>
      <c r="N110" s="4" t="s">
        <v>273</v>
      </c>
      <c r="O110" s="11" t="s">
        <v>273</v>
      </c>
      <c r="P110" s="12">
        <f>IF(O110="",0,LOOKUP(O110,'Matrice classement'!$B$2:$C$19))</f>
        <v>0</v>
      </c>
      <c r="Q110" s="4" t="s">
        <v>273</v>
      </c>
      <c r="R110" s="11" t="s">
        <v>273</v>
      </c>
      <c r="S110" s="12">
        <f>IF(R110="",0,LOOKUP(R110,'Matrice classement'!$B$2:$C$19))</f>
        <v>0</v>
      </c>
      <c r="T110" s="4" t="s">
        <v>273</v>
      </c>
      <c r="U110" s="11">
        <v>2</v>
      </c>
      <c r="V110" s="12">
        <f>IF(U110="",0,LOOKUP(U110,'Matrice classement'!$B$2:$C$19))</f>
        <v>17</v>
      </c>
      <c r="W110" s="4">
        <v>12</v>
      </c>
      <c r="X110" s="11" t="s">
        <v>273</v>
      </c>
      <c r="Y110" s="12">
        <f>IF(X110="",0,LOOKUP(X110,'Matrice classement'!$B$2:$C$19))</f>
        <v>0</v>
      </c>
      <c r="Z110" s="4" t="s">
        <v>273</v>
      </c>
      <c r="AA110" s="11" t="s">
        <v>273</v>
      </c>
      <c r="AB110" s="12">
        <f>IF(AA110="",0,LOOKUP(AA110,'Matrice classement'!$B$2:$C$19))</f>
        <v>0</v>
      </c>
      <c r="AC110" s="4" t="s">
        <v>273</v>
      </c>
      <c r="AD110" s="11"/>
      <c r="AE110" s="12"/>
      <c r="AF110" s="4"/>
      <c r="AG110" s="11"/>
      <c r="AH110" s="12"/>
      <c r="AI110" s="4"/>
      <c r="AJ110" s="11"/>
      <c r="AK110" s="12"/>
      <c r="AL110" s="4"/>
      <c r="AM110" s="13"/>
    </row>
    <row r="111" spans="1:39" ht="17">
      <c r="A111" s="13"/>
      <c r="B111" s="20">
        <v>11</v>
      </c>
      <c r="C111" s="81">
        <f>M111+P111+S111+V111+Y111+AB111+AE111+AH111+AK111</f>
        <v>11</v>
      </c>
      <c r="D111" s="8">
        <f>C111-MINA(M111,P111,S111,V111,Y111,AB111,AE111,AH111,AK111)</f>
        <v>11</v>
      </c>
      <c r="E111" s="63" t="s">
        <v>682</v>
      </c>
      <c r="F111" s="63" t="s">
        <v>30</v>
      </c>
      <c r="G111" s="63" t="s">
        <v>23</v>
      </c>
      <c r="H111" s="63" t="s">
        <v>84</v>
      </c>
      <c r="I111" s="63" t="s">
        <v>683</v>
      </c>
      <c r="J111" s="63">
        <v>1969</v>
      </c>
      <c r="K111" s="202" t="s">
        <v>56</v>
      </c>
      <c r="L111" s="21" t="s">
        <v>273</v>
      </c>
      <c r="M111" s="241">
        <f>IF(L111="",0,LOOKUP(L111,'Matrice classement'!$B$2:$C$19))</f>
        <v>0</v>
      </c>
      <c r="N111" s="23" t="s">
        <v>273</v>
      </c>
      <c r="O111" s="21">
        <v>5</v>
      </c>
      <c r="P111" s="22">
        <f>IF(O111="",0,LOOKUP(O111,'Matrice classement'!$B$2:$C$19))</f>
        <v>11</v>
      </c>
      <c r="Q111" s="23">
        <v>31</v>
      </c>
      <c r="R111" s="21" t="s">
        <v>273</v>
      </c>
      <c r="S111" s="22">
        <f>IF(R111="",0,LOOKUP(R111,'Matrice classement'!$B$2:$C$19))</f>
        <v>0</v>
      </c>
      <c r="T111" s="23" t="s">
        <v>273</v>
      </c>
      <c r="U111" s="21" t="s">
        <v>273</v>
      </c>
      <c r="V111" s="22">
        <f>IF(U111="",0,LOOKUP(U111,'Matrice classement'!$B$2:$C$19))</f>
        <v>0</v>
      </c>
      <c r="W111" s="23" t="s">
        <v>273</v>
      </c>
      <c r="X111" s="21" t="s">
        <v>273</v>
      </c>
      <c r="Y111" s="22">
        <f>IF(X111="",0,LOOKUP(X111,'Matrice classement'!$B$2:$C$19))</f>
        <v>0</v>
      </c>
      <c r="Z111" s="23" t="s">
        <v>273</v>
      </c>
      <c r="AA111" s="21" t="s">
        <v>273</v>
      </c>
      <c r="AB111" s="22">
        <f>IF(AA111="",0,LOOKUP(AA111,'Matrice classement'!$B$2:$C$19))</f>
        <v>0</v>
      </c>
      <c r="AC111" s="23" t="s">
        <v>273</v>
      </c>
      <c r="AD111" s="21"/>
      <c r="AE111" s="22"/>
      <c r="AF111" s="23"/>
      <c r="AG111" s="21"/>
      <c r="AH111" s="22"/>
      <c r="AI111" s="23"/>
      <c r="AJ111" s="21"/>
      <c r="AK111" s="22"/>
      <c r="AL111" s="23"/>
      <c r="AM111" s="13"/>
    </row>
    <row r="112" spans="1:39" ht="17">
      <c r="A112" s="13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4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3"/>
    </row>
    <row r="113" spans="1:39" ht="19.5" customHeight="1">
      <c r="A113" s="13"/>
      <c r="B113" s="305">
        <f>COUNTA(B6:B7,B11:B16,B20:B31,B35:B50,B54:B74,B78:B97,B101:B111)</f>
        <v>88</v>
      </c>
      <c r="C113" s="307" t="s">
        <v>179</v>
      </c>
      <c r="D113" s="308"/>
      <c r="E113" s="309"/>
      <c r="F113" s="17"/>
      <c r="G113" s="39" t="s">
        <v>185</v>
      </c>
      <c r="H113" s="37"/>
      <c r="I113" s="280" t="s">
        <v>80</v>
      </c>
      <c r="J113" s="281"/>
      <c r="K113" s="282"/>
      <c r="L113" s="33">
        <f>COUNTA(L101:L111)-COUNTIF(L101:L111,"Abs")+COUNTA(L78:L97)-COUNTIF(L78:L97,"Abs")+COUNTA(L54:L74)-COUNTIF(L54:L74,"Abs")+COUNTA(L35:L50)-COUNTIF(L35:L50,"Abs")+COUNTA(L20:L31)-COUNTIF(L20:L31,"Abs")+COUNTA(L11:L16)-COUNTIF(L11:L16,"Abs")+COUNTA(L6:L7)-COUNTIF(L6:L7,"Abs")</f>
        <v>55</v>
      </c>
      <c r="M113" s="281" t="s">
        <v>81</v>
      </c>
      <c r="N113" s="315"/>
      <c r="O113" s="33">
        <f>COUNTA(O101:O111)-COUNTIF(O101:O111,"Abs")+COUNTA(O78:O97)-COUNTIF(O78:O97,"Abs")+COUNTA(O54:O74)-COUNTIF(O54:O74,"Abs")+COUNTA(O35:O50)-COUNTIF(O35:O50,"Abs")+COUNTA(O20:O31)-COUNTIF(O20:O31,"Abs")+COUNTA(O11:O16)-COUNTIF(O11:O16,"Abs")+COUNTA(O6:O7)-COUNTIF(O6:O7,"Abs")</f>
        <v>72</v>
      </c>
      <c r="P113" s="281" t="s">
        <v>81</v>
      </c>
      <c r="Q113" s="315"/>
      <c r="R113" s="33">
        <f>COUNTA(R101:R111)-COUNTIF(R101:R111,"Abs")+COUNTA(R78:R97)-COUNTIF(R78:R97,"Abs")+COUNTA(R54:R74)-COUNTIF(R54:R74,"Abs")+COUNTA(R35:R50)-COUNTIF(R35:R50,"Abs")+COUNTA(R20:R31)-COUNTIF(R20:R31,"Abs")+COUNTA(R11:R16)-COUNTIF(R11:R16,"Abs")+COUNTA(R6:R7)-COUNTIF(R6:R7,"Abs")</f>
        <v>65</v>
      </c>
      <c r="S113" s="316" t="s">
        <v>81</v>
      </c>
      <c r="T113" s="315"/>
      <c r="U113" s="33">
        <f>COUNTA(U101:U111)-COUNTIF(U101:U111,"Abs")+COUNTA(U78:U97)-COUNTIF(U78:U97,"Abs")+COUNTA(U54:U74)-COUNTIF(U54:U74,"Abs")+COUNTA(U35:U50)-COUNTIF(U35:U50,"Abs")+COUNTA(U20:U31)-COUNTIF(U20:U31,"Abs")+COUNTA(U11:U16)-COUNTIF(U11:U16,"Abs")+COUNTA(U6:U7)-COUNTIF(U6:U7,"Abs")</f>
        <v>66</v>
      </c>
      <c r="V113" s="281" t="s">
        <v>81</v>
      </c>
      <c r="W113" s="315"/>
      <c r="X113" s="33">
        <f>COUNTA(X101:X111)-COUNTIF(X101:X111,"Abs")+COUNTA(X78:X97)-COUNTIF(X78:X97,"Abs")+COUNTA(X54:X74)-COUNTIF(X54:X74,"Abs")+COUNTA(X35:X50)-COUNTIF(X35:X50,"Abs")+COUNTA(X20:X31)-COUNTIF(X20:X31,"Abs")+COUNTA(X11:X16)-COUNTIF(X11:X16,"Abs")+COUNTA(X6:X7)-COUNTIF(X6:X7,"Abs")</f>
        <v>56</v>
      </c>
      <c r="Y113" s="316" t="s">
        <v>81</v>
      </c>
      <c r="Z113" s="315"/>
      <c r="AA113" s="33">
        <f>COUNTA(AA101:AA111)-COUNTIF(AA101:AA111,"Abs")+COUNTA(AA78:AA97)-COUNTIF(AA78:AA97,"Abs")+COUNTA(AA54:AA74)-COUNTIF(AA54:AA74,"Abs")+COUNTA(AA35:AA50)-COUNTIF(AA35:AA50,"Abs")+COUNTA(AA20:AA31)-COUNTIF(AA20:AA31,"Abs")+COUNTA(AA11:AA16)-COUNTIF(AA11:AA16,"Abs")+COUNTA(AA6:AA7)-COUNTIF(AA6:AA7,"Abs")</f>
        <v>52</v>
      </c>
      <c r="AB113" s="281" t="s">
        <v>81</v>
      </c>
      <c r="AC113" s="315"/>
      <c r="AD113" s="33">
        <f>COUNTA(AD101:AD111)-COUNTIF(AD101:AD111,"Abs")+COUNTA(AD78:AD97)-COUNTIF(AD78:AD97,"Abs")+COUNTA(AD54:AD74)-COUNTIF(AD54:AD74,"Abs")+COUNTA(AD35:AD50)-COUNTIF(AD35:AD50,"Abs")+COUNTA(AD20:AD31)-COUNTIF(AD20:AD31,"Abs")+COUNTA(AD11:AD16)-COUNTIF(AD11:AD16,"Abs")+COUNTA(AD6:AD7)-COUNTIF(AD6:AD7,"Abs")</f>
        <v>0</v>
      </c>
      <c r="AE113" s="281" t="s">
        <v>81</v>
      </c>
      <c r="AF113" s="315"/>
      <c r="AG113" s="33">
        <f>COUNTA(AG101:AG111)-COUNTIF(AG101:AG111,"Abs")+COUNTA(AG78:AG97)-COUNTIF(AG78:AG97,"Abs")+COUNTA(AG54:AG74)-COUNTIF(AG54:AG74,"Abs")+COUNTA(AG35:AG50)-COUNTIF(AG35:AG50,"Abs")+COUNTA(AG20:AG31)-COUNTIF(AG20:AG31,"Abs")+COUNTA(AG11:AG16)-COUNTIF(AG11:AG16,"Abs")+COUNTA(AG6:AG7)-COUNTIF(AG6:AG7,"Abs")</f>
        <v>0</v>
      </c>
      <c r="AH113" s="281" t="s">
        <v>81</v>
      </c>
      <c r="AI113" s="315"/>
      <c r="AJ113" s="33">
        <f>COUNTA(AJ101:AJ111)-COUNTIF(AJ101:AJ111,"Abs")+COUNTA(AJ78:AJ97)-COUNTIF(AJ78:AJ97,"Abs")+COUNTA(AJ54:AJ74)-COUNTIF(AJ54:AJ74,"Abs")+COUNTA(AJ35:AJ50)-COUNTIF(AJ35:AJ50,"Abs")+COUNTA(AJ20:AJ31)-COUNTIF(AJ20:AJ31,"Abs")+COUNTA(AJ11:AJ16)-COUNTIF(AJ11:AJ16,"Abs")+COUNTA(AJ6:AJ7)-COUNTIF(AJ6:AJ7,"Abs")</f>
        <v>0</v>
      </c>
      <c r="AK113" s="281" t="s">
        <v>81</v>
      </c>
      <c r="AL113" s="315"/>
      <c r="AM113" s="13"/>
    </row>
    <row r="114" spans="1:39" ht="17">
      <c r="A114" s="13"/>
      <c r="B114" s="306"/>
      <c r="C114" s="310"/>
      <c r="D114" s="311"/>
      <c r="E114" s="312"/>
      <c r="F114" s="17"/>
      <c r="G114" s="40" t="s">
        <v>186</v>
      </c>
      <c r="H114" s="38"/>
      <c r="I114" s="280" t="s">
        <v>183</v>
      </c>
      <c r="J114" s="343"/>
      <c r="K114" s="282"/>
      <c r="L114" s="313">
        <f>L113/$B$113</f>
        <v>0.625</v>
      </c>
      <c r="M114" s="314"/>
      <c r="N114" s="315"/>
      <c r="O114" s="313">
        <f>O113/$B$113</f>
        <v>0.81818181818181823</v>
      </c>
      <c r="P114" s="314"/>
      <c r="Q114" s="315"/>
      <c r="R114" s="313">
        <f>R113/$B$113</f>
        <v>0.73863636363636365</v>
      </c>
      <c r="S114" s="314"/>
      <c r="T114" s="315"/>
      <c r="U114" s="313">
        <f>U113/$B$113</f>
        <v>0.75</v>
      </c>
      <c r="V114" s="314"/>
      <c r="W114" s="315"/>
      <c r="X114" s="313">
        <f>X113/$B$113</f>
        <v>0.63636363636363635</v>
      </c>
      <c r="Y114" s="314"/>
      <c r="Z114" s="315"/>
      <c r="AA114" s="313">
        <f>AA113/$B$113</f>
        <v>0.59090909090909094</v>
      </c>
      <c r="AB114" s="314"/>
      <c r="AC114" s="315"/>
      <c r="AD114" s="313">
        <f>AD113/$B$113</f>
        <v>0</v>
      </c>
      <c r="AE114" s="314"/>
      <c r="AF114" s="315"/>
      <c r="AG114" s="313">
        <f>AG113/$B$113</f>
        <v>0</v>
      </c>
      <c r="AH114" s="314"/>
      <c r="AI114" s="315"/>
      <c r="AJ114" s="313">
        <f>AJ113/$B$113</f>
        <v>0</v>
      </c>
      <c r="AK114" s="314"/>
      <c r="AL114" s="315"/>
      <c r="AM114" s="13"/>
    </row>
    <row r="115" spans="1:39" ht="17">
      <c r="A115" s="13"/>
      <c r="B115" s="17"/>
      <c r="C115" s="17"/>
      <c r="D115" s="17"/>
      <c r="E115" s="17"/>
      <c r="F115" s="17"/>
      <c r="G115" s="17"/>
      <c r="H115" s="17"/>
      <c r="I115" s="43"/>
      <c r="J115" s="43"/>
      <c r="K115" s="43"/>
      <c r="L115" s="18"/>
      <c r="M115" s="298"/>
      <c r="N115" s="299"/>
      <c r="O115" s="18"/>
      <c r="P115" s="298"/>
      <c r="Q115" s="299"/>
      <c r="R115" s="18"/>
      <c r="S115" s="332"/>
      <c r="T115" s="299"/>
      <c r="U115" s="19"/>
      <c r="V115" s="298"/>
      <c r="W115" s="299"/>
      <c r="X115" s="18"/>
      <c r="Y115" s="332"/>
      <c r="Z115" s="299"/>
      <c r="AA115" s="18"/>
      <c r="AB115" s="298"/>
      <c r="AC115" s="299"/>
      <c r="AD115" s="18"/>
      <c r="AE115" s="298"/>
      <c r="AF115" s="299"/>
      <c r="AG115" s="18"/>
      <c r="AH115" s="298"/>
      <c r="AI115" s="299"/>
      <c r="AJ115" s="207"/>
      <c r="AK115" s="298"/>
      <c r="AL115" s="299"/>
      <c r="AM115" s="13"/>
    </row>
    <row r="116" spans="1:39" ht="25" customHeight="1">
      <c r="A116" s="13"/>
      <c r="B116" s="305">
        <f>ROUNDUP(2014-AVERAGE(J6:J7,J11:J16,J20:J31,J35:J50,J54:J74,J78:J97,J101:J111),1)</f>
        <v>34.9</v>
      </c>
      <c r="C116" s="320" t="s">
        <v>195</v>
      </c>
      <c r="D116" s="321"/>
      <c r="E116" s="322"/>
      <c r="F116" s="17"/>
      <c r="G116" s="44" t="s">
        <v>192</v>
      </c>
      <c r="H116" s="344" t="s">
        <v>749</v>
      </c>
      <c r="I116" s="345"/>
      <c r="J116" s="346"/>
      <c r="K116" s="43"/>
      <c r="L116" s="292" t="s">
        <v>194</v>
      </c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4"/>
      <c r="AJ116" s="292"/>
      <c r="AK116" s="293"/>
      <c r="AL116" s="294"/>
      <c r="AM116" s="13"/>
    </row>
    <row r="117" spans="1:39" ht="25" customHeight="1">
      <c r="A117" s="13"/>
      <c r="B117" s="306"/>
      <c r="C117" s="323"/>
      <c r="D117" s="324"/>
      <c r="E117" s="325"/>
      <c r="F117" s="17"/>
      <c r="G117" s="44" t="s">
        <v>193</v>
      </c>
      <c r="H117" s="344" t="s">
        <v>709</v>
      </c>
      <c r="I117" s="345"/>
      <c r="J117" s="346"/>
      <c r="K117" s="43"/>
      <c r="L117" s="295">
        <v>5</v>
      </c>
      <c r="M117" s="296"/>
      <c r="N117" s="297"/>
      <c r="O117" s="295">
        <v>1</v>
      </c>
      <c r="P117" s="296"/>
      <c r="Q117" s="297"/>
      <c r="R117" s="295">
        <v>3</v>
      </c>
      <c r="S117" s="296"/>
      <c r="T117" s="297"/>
      <c r="U117" s="295">
        <v>2</v>
      </c>
      <c r="V117" s="296"/>
      <c r="W117" s="297"/>
      <c r="X117" s="295">
        <v>4</v>
      </c>
      <c r="Y117" s="296"/>
      <c r="Z117" s="297"/>
      <c r="AA117" s="295">
        <v>6</v>
      </c>
      <c r="AB117" s="296"/>
      <c r="AC117" s="297"/>
      <c r="AD117" s="295"/>
      <c r="AE117" s="296"/>
      <c r="AF117" s="297"/>
      <c r="AG117" s="295"/>
      <c r="AH117" s="296"/>
      <c r="AI117" s="297"/>
      <c r="AJ117" s="295"/>
      <c r="AK117" s="296"/>
      <c r="AL117" s="297"/>
      <c r="AM117" s="13"/>
    </row>
    <row r="118" spans="1:39" ht="17">
      <c r="A118" s="13"/>
      <c r="B118" s="17"/>
      <c r="C118" s="17"/>
      <c r="D118" s="17"/>
      <c r="E118" s="17"/>
      <c r="F118" s="17"/>
      <c r="G118" s="17"/>
      <c r="H118" s="17"/>
      <c r="I118" s="43"/>
      <c r="J118" s="43"/>
      <c r="K118" s="43"/>
      <c r="L118" s="41"/>
      <c r="M118" s="298"/>
      <c r="N118" s="299"/>
      <c r="O118" s="41"/>
      <c r="P118" s="298"/>
      <c r="Q118" s="299"/>
      <c r="R118" s="41"/>
      <c r="S118" s="332"/>
      <c r="T118" s="299"/>
      <c r="U118" s="42"/>
      <c r="V118" s="298"/>
      <c r="W118" s="299"/>
      <c r="X118" s="41"/>
      <c r="Y118" s="332"/>
      <c r="Z118" s="299"/>
      <c r="AA118" s="41"/>
      <c r="AB118" s="298"/>
      <c r="AC118" s="299"/>
      <c r="AD118" s="41"/>
      <c r="AE118" s="298"/>
      <c r="AF118" s="299"/>
      <c r="AG118" s="41"/>
      <c r="AH118" s="298"/>
      <c r="AI118" s="299"/>
      <c r="AJ118" s="207"/>
      <c r="AK118" s="298"/>
      <c r="AL118" s="299"/>
      <c r="AM118" s="13"/>
    </row>
    <row r="120" spans="1:39" ht="25" customHeight="1">
      <c r="B120" s="326" t="s">
        <v>199</v>
      </c>
      <c r="C120" s="327"/>
      <c r="D120" s="327"/>
      <c r="E120" s="328"/>
      <c r="F120" s="45">
        <f>SUM(C6:C7,C11:C16,C20:C31,C35:C50,C54:C74,C78:C97,C101:C111)</f>
        <v>3785</v>
      </c>
      <c r="G120" s="46" t="s">
        <v>200</v>
      </c>
      <c r="I120" s="333" t="s">
        <v>205</v>
      </c>
      <c r="J120" s="334"/>
      <c r="K120" s="334"/>
      <c r="L120" s="335"/>
      <c r="M120" s="339"/>
      <c r="N120" s="340"/>
      <c r="O120" s="288">
        <f>M120/B113</f>
        <v>0</v>
      </c>
      <c r="P120" s="289"/>
    </row>
    <row r="121" spans="1:39" ht="25" customHeight="1">
      <c r="B121" s="329" t="s">
        <v>201</v>
      </c>
      <c r="C121" s="330"/>
      <c r="D121" s="330"/>
      <c r="E121" s="331"/>
      <c r="F121" s="47">
        <f>SUBTOTAL(109,C101:C111,C6:C7,C78:C97,C54:C74,C35:C50,C20:C31,C11:C16)</f>
        <v>3785</v>
      </c>
      <c r="G121" s="48" t="s">
        <v>200</v>
      </c>
      <c r="I121" s="336"/>
      <c r="J121" s="337"/>
      <c r="K121" s="337"/>
      <c r="L121" s="338"/>
      <c r="M121" s="341"/>
      <c r="N121" s="342"/>
      <c r="O121" s="290"/>
      <c r="P121" s="291"/>
    </row>
    <row r="122" spans="1:39" ht="25" customHeight="1"/>
    <row r="123" spans="1:39" ht="2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39" ht="25" customHeight="1">
      <c r="A124" s="13"/>
      <c r="B124" s="351" t="s">
        <v>206</v>
      </c>
      <c r="C124" s="352"/>
      <c r="D124" s="352"/>
      <c r="E124" s="352"/>
      <c r="F124" s="352"/>
      <c r="G124" s="352"/>
      <c r="H124" s="352"/>
      <c r="I124" s="353" t="s">
        <v>687</v>
      </c>
      <c r="J124" s="354"/>
      <c r="K124" s="354"/>
      <c r="L124" s="355"/>
      <c r="M124" s="355"/>
      <c r="N124" s="355"/>
      <c r="O124" s="356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39" ht="25" customHeight="1">
      <c r="A125" s="13"/>
      <c r="B125" s="347" t="s">
        <v>196</v>
      </c>
      <c r="C125" s="283"/>
      <c r="D125" s="283"/>
      <c r="E125" s="55" t="s">
        <v>197</v>
      </c>
      <c r="F125" s="283" t="s">
        <v>198</v>
      </c>
      <c r="G125" s="284"/>
      <c r="H125" s="92" t="s">
        <v>76</v>
      </c>
      <c r="I125" s="348" t="s">
        <v>450</v>
      </c>
      <c r="J125" s="349"/>
      <c r="K125" s="350"/>
      <c r="L125" s="302" t="s">
        <v>451</v>
      </c>
      <c r="M125" s="303"/>
      <c r="N125" s="303"/>
      <c r="O125" s="304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39" ht="25" customHeight="1">
      <c r="A126" s="13"/>
      <c r="B126" s="271" t="s">
        <v>14</v>
      </c>
      <c r="C126" s="272"/>
      <c r="D126" s="272"/>
      <c r="E126" s="119">
        <f t="shared" ref="E126:E136" si="1">COUNTIF($G$6:$G$7,B126)+COUNTIF($G$11:$G$16,B126)+COUNTIF($G$20:$G$31,B126)+COUNTIF($G$35:$G$50,B126)+COUNTIF($G$54:$G$74,B126)+COUNTIF($G$78:$G$97,B126)+COUNTIF($G$101:$G$111,B126)</f>
        <v>21</v>
      </c>
      <c r="F126" s="269">
        <f t="shared" ref="F126:F136" si="2">SUMIF($G$101:$G$111,B126,$C$101:$C$111)+SUMIF($G$78:$G$97,B126,$C$78:$C$97)+SUMIF($G$54:$G$74,B126,$C$54:$C$74)+SUMIF($G$35:$G$50,B126,$C$35:$C$50)+SUMIF($G$20:$G$31,B126,$C$20:$C$31)+SUMIF($G$11:$G$16,B126,$C$11:$C$16)+SUMIF($G$6:$G$7,B126,$C$6:$C$7)</f>
        <v>1198</v>
      </c>
      <c r="G126" s="270"/>
      <c r="H126" s="50">
        <v>1</v>
      </c>
      <c r="I126" s="97">
        <v>22</v>
      </c>
      <c r="J126" s="168">
        <f t="shared" ref="J126:J135" si="3">E126-I126</f>
        <v>-1</v>
      </c>
      <c r="K126" s="99"/>
      <c r="L126" s="300">
        <v>1578</v>
      </c>
      <c r="M126" s="301"/>
      <c r="N126" s="171">
        <f t="shared" ref="N126:N135" si="4">F126-L126</f>
        <v>-380</v>
      </c>
      <c r="O126" s="10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39" ht="25" customHeight="1">
      <c r="A127" s="13"/>
      <c r="B127" s="271" t="s">
        <v>23</v>
      </c>
      <c r="C127" s="272"/>
      <c r="D127" s="272"/>
      <c r="E127" s="221">
        <f t="shared" si="1"/>
        <v>24</v>
      </c>
      <c r="F127" s="269">
        <f t="shared" si="2"/>
        <v>805</v>
      </c>
      <c r="G127" s="270"/>
      <c r="H127" s="50">
        <v>2</v>
      </c>
      <c r="I127" s="97">
        <v>23</v>
      </c>
      <c r="J127" s="168">
        <f>E127-I127</f>
        <v>1</v>
      </c>
      <c r="K127" s="99"/>
      <c r="L127" s="300">
        <v>804</v>
      </c>
      <c r="M127" s="301"/>
      <c r="N127" s="171">
        <f>F127-L127</f>
        <v>1</v>
      </c>
      <c r="O127" s="10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39" ht="25" customHeight="1">
      <c r="A128" s="13">
        <v>3</v>
      </c>
      <c r="B128" s="271" t="s">
        <v>262</v>
      </c>
      <c r="C128" s="272"/>
      <c r="D128" s="272"/>
      <c r="E128" s="221">
        <f>COUNTIF($G$6:$G$7,B128)+COUNTIF($G$11:$G$16,B128)+COUNTIF($G$20:$G$31,B128)+COUNTIF($G$35:$G$50,B128)+COUNTIF($G$54:$G$74,B128)+COUNTIF($G$78:$G$97,B128)+COUNTIF($G$101:$G$111,B128)</f>
        <v>15</v>
      </c>
      <c r="F128" s="269">
        <f>SUMIF($G$101:$G$111,B128,$C$101:$C$111)+SUMIF($G$78:$G$97,B128,$C$78:$C$97)+SUMIF($G$54:$G$74,B128,$C$54:$C$74)+SUMIF($G$35:$G$50,B128,$C$35:$C$50)+SUMIF($G$20:$G$31,B128,$C$20:$C$31)+SUMIF($G$11:$G$16,B128,$C$11:$C$16)+SUMIF($G$6:$G$7,B128,$C$6:$C$7)</f>
        <v>797</v>
      </c>
      <c r="G128" s="270"/>
      <c r="H128" s="50">
        <v>3</v>
      </c>
      <c r="I128" s="98">
        <v>24</v>
      </c>
      <c r="J128" s="167">
        <f>E128-I128</f>
        <v>-9</v>
      </c>
      <c r="K128" s="99"/>
      <c r="L128" s="300">
        <v>1215</v>
      </c>
      <c r="M128" s="301"/>
      <c r="N128" s="171">
        <f>F128-L128</f>
        <v>-418</v>
      </c>
      <c r="O128" s="10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5" customHeight="1">
      <c r="A129" s="13">
        <v>4</v>
      </c>
      <c r="B129" s="275" t="s">
        <v>13</v>
      </c>
      <c r="C129" s="269"/>
      <c r="D129" s="269"/>
      <c r="E129" s="221">
        <f t="shared" si="1"/>
        <v>24</v>
      </c>
      <c r="F129" s="269">
        <f t="shared" si="2"/>
        <v>765</v>
      </c>
      <c r="G129" s="270"/>
      <c r="H129" s="50">
        <v>4</v>
      </c>
      <c r="I129" s="97">
        <v>25</v>
      </c>
      <c r="J129" s="168">
        <f>E129-I129</f>
        <v>-1</v>
      </c>
      <c r="K129" s="99"/>
      <c r="L129" s="300">
        <v>971</v>
      </c>
      <c r="M129" s="301"/>
      <c r="N129" s="171">
        <f>F129-L129</f>
        <v>-206</v>
      </c>
      <c r="O129" s="10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4.75" customHeight="1">
      <c r="A130" s="13"/>
      <c r="B130" s="273" t="s">
        <v>264</v>
      </c>
      <c r="C130" s="274"/>
      <c r="D130" s="274"/>
      <c r="E130" s="221">
        <f t="shared" si="1"/>
        <v>4</v>
      </c>
      <c r="F130" s="269">
        <f t="shared" si="2"/>
        <v>220</v>
      </c>
      <c r="G130" s="270"/>
      <c r="H130" s="50">
        <v>5</v>
      </c>
      <c r="I130" s="97">
        <v>5</v>
      </c>
      <c r="J130" s="168">
        <f t="shared" si="3"/>
        <v>-1</v>
      </c>
      <c r="K130" s="100"/>
      <c r="L130" s="300">
        <v>254</v>
      </c>
      <c r="M130" s="301"/>
      <c r="N130" s="171">
        <f t="shared" si="4"/>
        <v>-34</v>
      </c>
      <c r="O130" s="10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5" customHeight="1">
      <c r="A131" s="13"/>
      <c r="B131" s="271" t="s">
        <v>95</v>
      </c>
      <c r="C131" s="272"/>
      <c r="D131" s="272"/>
      <c r="E131" s="221">
        <f t="shared" si="1"/>
        <v>0</v>
      </c>
      <c r="F131" s="269">
        <f t="shared" si="2"/>
        <v>0</v>
      </c>
      <c r="G131" s="270"/>
      <c r="H131" s="50">
        <v>6</v>
      </c>
      <c r="I131" s="97">
        <v>2</v>
      </c>
      <c r="J131" s="168">
        <f t="shared" si="3"/>
        <v>-2</v>
      </c>
      <c r="K131" s="101"/>
      <c r="L131" s="300">
        <v>110</v>
      </c>
      <c r="M131" s="301"/>
      <c r="N131" s="171">
        <f t="shared" si="4"/>
        <v>-110</v>
      </c>
      <c r="O131" s="10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5" customHeight="1">
      <c r="A132" s="13"/>
      <c r="B132" s="271" t="s">
        <v>224</v>
      </c>
      <c r="C132" s="272"/>
      <c r="D132" s="272"/>
      <c r="E132" s="221">
        <f t="shared" si="1"/>
        <v>0</v>
      </c>
      <c r="F132" s="269">
        <f t="shared" si="2"/>
        <v>0</v>
      </c>
      <c r="G132" s="270"/>
      <c r="H132" s="50">
        <v>7</v>
      </c>
      <c r="I132" s="97">
        <v>1</v>
      </c>
      <c r="J132" s="168">
        <f>E132-I132</f>
        <v>-1</v>
      </c>
      <c r="K132" s="99"/>
      <c r="L132" s="300">
        <v>34</v>
      </c>
      <c r="M132" s="301"/>
      <c r="N132" s="171">
        <f>F132-L132</f>
        <v>-34</v>
      </c>
      <c r="O132" s="10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5" customHeight="1">
      <c r="A133" s="13"/>
      <c r="B133" s="271" t="s">
        <v>15</v>
      </c>
      <c r="C133" s="272"/>
      <c r="D133" s="272"/>
      <c r="E133" s="221">
        <f t="shared" si="1"/>
        <v>0</v>
      </c>
      <c r="F133" s="269">
        <f t="shared" si="2"/>
        <v>0</v>
      </c>
      <c r="G133" s="270"/>
      <c r="H133" s="50">
        <v>8</v>
      </c>
      <c r="I133" s="97">
        <v>1</v>
      </c>
      <c r="J133" s="168">
        <f t="shared" si="3"/>
        <v>-1</v>
      </c>
      <c r="K133" s="99"/>
      <c r="L133" s="300">
        <v>20</v>
      </c>
      <c r="M133" s="301"/>
      <c r="N133" s="171">
        <f t="shared" si="4"/>
        <v>-20</v>
      </c>
      <c r="O133" s="10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5" customHeight="1">
      <c r="A134" s="13"/>
      <c r="B134" s="271" t="s">
        <v>79</v>
      </c>
      <c r="C134" s="272"/>
      <c r="D134" s="272"/>
      <c r="E134" s="221">
        <f t="shared" si="1"/>
        <v>0</v>
      </c>
      <c r="F134" s="269">
        <f t="shared" si="2"/>
        <v>0</v>
      </c>
      <c r="G134" s="270"/>
      <c r="H134" s="50">
        <v>9</v>
      </c>
      <c r="I134" s="97">
        <v>1</v>
      </c>
      <c r="J134" s="168">
        <f t="shared" si="3"/>
        <v>-1</v>
      </c>
      <c r="K134" s="100"/>
      <c r="L134" s="300">
        <v>17</v>
      </c>
      <c r="M134" s="301"/>
      <c r="N134" s="171">
        <f t="shared" si="4"/>
        <v>-17</v>
      </c>
      <c r="O134" s="10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5" customHeight="1">
      <c r="A135" s="13"/>
      <c r="B135" s="271" t="s">
        <v>381</v>
      </c>
      <c r="C135" s="272"/>
      <c r="D135" s="272"/>
      <c r="E135" s="221">
        <f t="shared" si="1"/>
        <v>0</v>
      </c>
      <c r="F135" s="269">
        <f t="shared" si="2"/>
        <v>0</v>
      </c>
      <c r="G135" s="270"/>
      <c r="H135" s="50">
        <v>10</v>
      </c>
      <c r="I135" s="98">
        <v>1</v>
      </c>
      <c r="J135" s="168">
        <f t="shared" si="3"/>
        <v>-1</v>
      </c>
      <c r="K135" s="100"/>
      <c r="L135" s="300">
        <v>9</v>
      </c>
      <c r="M135" s="301"/>
      <c r="N135" s="171">
        <f t="shared" si="4"/>
        <v>-9</v>
      </c>
      <c r="O135" s="10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5" customHeight="1">
      <c r="A136" s="13"/>
      <c r="B136" s="265" t="s">
        <v>263</v>
      </c>
      <c r="C136" s="266"/>
      <c r="D136" s="266"/>
      <c r="E136" s="230">
        <f t="shared" si="1"/>
        <v>0</v>
      </c>
      <c r="F136" s="267">
        <f t="shared" si="2"/>
        <v>0</v>
      </c>
      <c r="G136" s="268"/>
      <c r="H136" s="79">
        <v>11</v>
      </c>
      <c r="I136" s="145">
        <v>0</v>
      </c>
      <c r="J136" s="180">
        <f t="shared" ref="J136" si="5">E136-I136</f>
        <v>0</v>
      </c>
      <c r="K136" s="105"/>
      <c r="L136" s="357">
        <v>0</v>
      </c>
      <c r="M136" s="358"/>
      <c r="N136" s="182">
        <f t="shared" ref="N136:N137" si="6">F136-L136</f>
        <v>0</v>
      </c>
      <c r="O136" s="106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5" customHeight="1">
      <c r="A137" s="13"/>
      <c r="B137" s="317" t="s">
        <v>202</v>
      </c>
      <c r="C137" s="318"/>
      <c r="D137" s="318"/>
      <c r="E137" s="94">
        <f>SUM(E126:E136)</f>
        <v>88</v>
      </c>
      <c r="F137" s="318">
        <f>SUM(F126:G136)</f>
        <v>3785</v>
      </c>
      <c r="G137" s="319"/>
      <c r="H137" s="53"/>
      <c r="I137" s="144">
        <f>SUM(I126:I136)</f>
        <v>105</v>
      </c>
      <c r="J137" s="181">
        <f>E137-I137</f>
        <v>-17</v>
      </c>
      <c r="K137" s="102"/>
      <c r="L137" s="359">
        <f>SUM(L126:M136)</f>
        <v>5012</v>
      </c>
      <c r="M137" s="360"/>
      <c r="N137" s="179">
        <f t="shared" si="6"/>
        <v>-1227</v>
      </c>
      <c r="O137" s="104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>
      <c r="X139" s="62"/>
    </row>
  </sheetData>
  <autoFilter ref="B5:AI111"/>
  <sortState ref="C101:AC111">
    <sortCondition descending="1" ref="D101:D111"/>
  </sortState>
  <mergeCells count="173">
    <mergeCell ref="AK115:AL115"/>
    <mergeCell ref="AJ117:AL117"/>
    <mergeCell ref="AK118:AL118"/>
    <mergeCell ref="B2:AL2"/>
    <mergeCell ref="AJ116:AL116"/>
    <mergeCell ref="AJ4:AL4"/>
    <mergeCell ref="AJ9:AL9"/>
    <mergeCell ref="AJ18:AL18"/>
    <mergeCell ref="AJ33:AL33"/>
    <mergeCell ref="AJ52:AL52"/>
    <mergeCell ref="AJ76:AL76"/>
    <mergeCell ref="AJ99:AL99"/>
    <mergeCell ref="AK113:AL113"/>
    <mergeCell ref="AJ114:AL114"/>
    <mergeCell ref="AG114:AI114"/>
    <mergeCell ref="AD114:AF114"/>
    <mergeCell ref="AD117:AF117"/>
    <mergeCell ref="AB113:AC113"/>
    <mergeCell ref="B76:K76"/>
    <mergeCell ref="B99:K99"/>
    <mergeCell ref="L99:N99"/>
    <mergeCell ref="R76:T76"/>
    <mergeCell ref="B52:K52"/>
    <mergeCell ref="AG99:AI99"/>
    <mergeCell ref="AA114:AC114"/>
    <mergeCell ref="X114:Z114"/>
    <mergeCell ref="U114:W114"/>
    <mergeCell ref="L130:M130"/>
    <mergeCell ref="L134:M134"/>
    <mergeCell ref="AB115:AC115"/>
    <mergeCell ref="M115:N115"/>
    <mergeCell ref="P115:Q115"/>
    <mergeCell ref="S115:T115"/>
    <mergeCell ref="AA117:AC117"/>
    <mergeCell ref="Y115:Z115"/>
    <mergeCell ref="AG117:AI117"/>
    <mergeCell ref="AE118:AF118"/>
    <mergeCell ref="AH118:AI118"/>
    <mergeCell ref="L131:M131"/>
    <mergeCell ref="L132:M132"/>
    <mergeCell ref="L133:M133"/>
    <mergeCell ref="L135:M135"/>
    <mergeCell ref="L136:M136"/>
    <mergeCell ref="L137:M137"/>
    <mergeCell ref="AE115:AF115"/>
    <mergeCell ref="V118:W118"/>
    <mergeCell ref="O117:Q117"/>
    <mergeCell ref="R117:T117"/>
    <mergeCell ref="U117:W117"/>
    <mergeCell ref="H117:J117"/>
    <mergeCell ref="X117:Z117"/>
    <mergeCell ref="Y118:Z118"/>
    <mergeCell ref="AB118:AC118"/>
    <mergeCell ref="B137:D137"/>
    <mergeCell ref="F137:G137"/>
    <mergeCell ref="R114:T114"/>
    <mergeCell ref="B116:B117"/>
    <mergeCell ref="C116:E117"/>
    <mergeCell ref="B120:E120"/>
    <mergeCell ref="B121:E121"/>
    <mergeCell ref="S118:T118"/>
    <mergeCell ref="I120:L121"/>
    <mergeCell ref="M120:N121"/>
    <mergeCell ref="O114:Q114"/>
    <mergeCell ref="I114:K114"/>
    <mergeCell ref="H116:J116"/>
    <mergeCell ref="L128:M128"/>
    <mergeCell ref="B125:D125"/>
    <mergeCell ref="M118:N118"/>
    <mergeCell ref="P118:Q118"/>
    <mergeCell ref="I125:K125"/>
    <mergeCell ref="B126:D126"/>
    <mergeCell ref="B128:D128"/>
    <mergeCell ref="B124:H124"/>
    <mergeCell ref="I124:O124"/>
    <mergeCell ref="L127:M127"/>
    <mergeCell ref="L126:M126"/>
    <mergeCell ref="AA52:AC52"/>
    <mergeCell ref="AD99:AF99"/>
    <mergeCell ref="AH113:AI113"/>
    <mergeCell ref="AE113:AF113"/>
    <mergeCell ref="O76:Q76"/>
    <mergeCell ref="X76:Z76"/>
    <mergeCell ref="R99:T99"/>
    <mergeCell ref="AA76:AC76"/>
    <mergeCell ref="U76:W76"/>
    <mergeCell ref="AD76:AF76"/>
    <mergeCell ref="AG76:AI76"/>
    <mergeCell ref="AA99:AC99"/>
    <mergeCell ref="X99:Z99"/>
    <mergeCell ref="S113:T113"/>
    <mergeCell ref="V113:W113"/>
    <mergeCell ref="AD4:AF4"/>
    <mergeCell ref="X9:Z9"/>
    <mergeCell ref="X18:Z18"/>
    <mergeCell ref="L4:N4"/>
    <mergeCell ref="X4:Z4"/>
    <mergeCell ref="AA4:AC4"/>
    <mergeCell ref="L18:N18"/>
    <mergeCell ref="B4:K4"/>
    <mergeCell ref="B113:B114"/>
    <mergeCell ref="C113:E114"/>
    <mergeCell ref="L114:N114"/>
    <mergeCell ref="M113:N113"/>
    <mergeCell ref="P113:Q113"/>
    <mergeCell ref="Y113:Z113"/>
    <mergeCell ref="O99:Q99"/>
    <mergeCell ref="AA9:AC9"/>
    <mergeCell ref="R9:T9"/>
    <mergeCell ref="R18:T18"/>
    <mergeCell ref="L52:N52"/>
    <mergeCell ref="R33:T33"/>
    <mergeCell ref="X33:Z33"/>
    <mergeCell ref="U18:W18"/>
    <mergeCell ref="U33:W33"/>
    <mergeCell ref="R52:T52"/>
    <mergeCell ref="F126:G126"/>
    <mergeCell ref="L116:AI116"/>
    <mergeCell ref="L117:N117"/>
    <mergeCell ref="AH115:AI115"/>
    <mergeCell ref="L129:M129"/>
    <mergeCell ref="L125:O125"/>
    <mergeCell ref="V115:W115"/>
    <mergeCell ref="AG4:AI4"/>
    <mergeCell ref="R4:T4"/>
    <mergeCell ref="U52:W52"/>
    <mergeCell ref="AD9:AF9"/>
    <mergeCell ref="AD18:AF18"/>
    <mergeCell ref="AD33:AF33"/>
    <mergeCell ref="AD52:AF52"/>
    <mergeCell ref="AA33:AC33"/>
    <mergeCell ref="AA18:AC18"/>
    <mergeCell ref="U4:W4"/>
    <mergeCell ref="AG9:AI9"/>
    <mergeCell ref="AG18:AI18"/>
    <mergeCell ref="AG33:AI33"/>
    <mergeCell ref="AG52:AI52"/>
    <mergeCell ref="X52:Z52"/>
    <mergeCell ref="L33:N33"/>
    <mergeCell ref="B9:K9"/>
    <mergeCell ref="O4:Q4"/>
    <mergeCell ref="O9:Q9"/>
    <mergeCell ref="O18:Q18"/>
    <mergeCell ref="U9:W9"/>
    <mergeCell ref="O52:Q52"/>
    <mergeCell ref="B33:K33"/>
    <mergeCell ref="I113:K113"/>
    <mergeCell ref="U99:W99"/>
    <mergeCell ref="F125:G125"/>
    <mergeCell ref="L76:N76"/>
    <mergeCell ref="L9:N9"/>
    <mergeCell ref="B18:K18"/>
    <mergeCell ref="O33:Q33"/>
    <mergeCell ref="O120:P121"/>
    <mergeCell ref="B136:D136"/>
    <mergeCell ref="F136:G136"/>
    <mergeCell ref="F131:G131"/>
    <mergeCell ref="F134:G134"/>
    <mergeCell ref="B135:D135"/>
    <mergeCell ref="B127:D127"/>
    <mergeCell ref="F127:G127"/>
    <mergeCell ref="F135:G135"/>
    <mergeCell ref="B131:D131"/>
    <mergeCell ref="F132:G132"/>
    <mergeCell ref="F133:G133"/>
    <mergeCell ref="B130:D130"/>
    <mergeCell ref="F130:G130"/>
    <mergeCell ref="B134:D134"/>
    <mergeCell ref="B132:D132"/>
    <mergeCell ref="B133:D133"/>
    <mergeCell ref="F129:G129"/>
    <mergeCell ref="B129:D129"/>
    <mergeCell ref="F128:G128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43" fitToHeight="2" orientation="landscape" horizontalDpi="1200" verticalDpi="1200"/>
  <headerFooter>
    <oddFooter>&amp;L&amp;D&amp;C&amp;P&amp;R&amp;A</oddFooter>
  </headerFooter>
  <rowBreaks count="1" manualBreakCount="1">
    <brk id="98" max="35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M202"/>
  <sheetViews>
    <sheetView topLeftCell="A119" zoomScale="75" zoomScaleNormal="75" zoomScalePageLayoutView="75" workbookViewId="0">
      <selection activeCell="C133" sqref="C133:D146"/>
    </sheetView>
  </sheetViews>
  <sheetFormatPr baseColWidth="10" defaultRowHeight="14" x14ac:dyDescent="0"/>
  <cols>
    <col min="1" max="1" width="10.6640625" customWidth="1"/>
    <col min="2" max="2" width="13.5" customWidth="1"/>
    <col min="3" max="3" width="11.5" customWidth="1"/>
    <col min="4" max="4" width="12" customWidth="1"/>
    <col min="5" max="5" width="32.5" customWidth="1"/>
    <col min="6" max="6" width="18.83203125" customWidth="1"/>
    <col min="7" max="7" width="24.5" customWidth="1"/>
    <col min="8" max="8" width="21.1640625" customWidth="1"/>
    <col min="9" max="9" width="23" customWidth="1"/>
    <col min="10" max="10" width="20.1640625" customWidth="1"/>
    <col min="11" max="11" width="9.1640625" customWidth="1"/>
    <col min="12" max="12" width="10.6640625" customWidth="1"/>
    <col min="13" max="13" width="12.6640625" customWidth="1"/>
    <col min="14" max="15" width="10.6640625" customWidth="1"/>
    <col min="16" max="16" width="12.6640625" customWidth="1"/>
    <col min="17" max="17" width="11.5" customWidth="1"/>
    <col min="18" max="18" width="11.5" bestFit="1" customWidth="1"/>
    <col min="19" max="19" width="12.6640625" customWidth="1"/>
    <col min="20" max="22" width="11.5" bestFit="1" customWidth="1"/>
    <col min="23" max="23" width="12.1640625" bestFit="1" customWidth="1"/>
    <col min="24" max="24" width="11.5" bestFit="1" customWidth="1"/>
    <col min="25" max="25" width="12.6640625" customWidth="1"/>
    <col min="27" max="27" width="11.6640625" customWidth="1"/>
    <col min="28" max="28" width="12.6640625" customWidth="1"/>
    <col min="31" max="31" width="12.6640625" customWidth="1"/>
    <col min="34" max="34" width="12.6640625" customWidth="1"/>
    <col min="37" max="37" width="12.6640625" customWidth="1"/>
    <col min="39" max="39" width="10.6640625" customWidth="1"/>
  </cols>
  <sheetData>
    <row r="1" spans="1:39" ht="2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75" customHeight="1">
      <c r="A2" s="13"/>
      <c r="B2" s="361" t="s">
        <v>706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3"/>
      <c r="AL2" s="214"/>
      <c r="AM2" s="13"/>
    </row>
    <row r="3" spans="1:39" ht="20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30" customHeight="1">
      <c r="A4" s="13"/>
      <c r="B4" s="279" t="s">
        <v>578</v>
      </c>
      <c r="C4" s="279"/>
      <c r="D4" s="279"/>
      <c r="E4" s="279"/>
      <c r="F4" s="279"/>
      <c r="G4" s="279"/>
      <c r="H4" s="279"/>
      <c r="I4" s="279"/>
      <c r="J4" s="279"/>
      <c r="K4" s="279"/>
      <c r="L4" s="276" t="s">
        <v>559</v>
      </c>
      <c r="M4" s="277"/>
      <c r="N4" s="278"/>
      <c r="O4" s="276" t="s">
        <v>560</v>
      </c>
      <c r="P4" s="277"/>
      <c r="Q4" s="278"/>
      <c r="R4" s="276" t="s">
        <v>561</v>
      </c>
      <c r="S4" s="277"/>
      <c r="T4" s="278"/>
      <c r="U4" s="276" t="s">
        <v>562</v>
      </c>
      <c r="V4" s="277"/>
      <c r="W4" s="278"/>
      <c r="X4" s="276" t="s">
        <v>563</v>
      </c>
      <c r="Y4" s="277"/>
      <c r="Z4" s="278"/>
      <c r="AA4" s="276" t="s">
        <v>564</v>
      </c>
      <c r="AB4" s="277"/>
      <c r="AC4" s="278"/>
      <c r="AD4" s="276" t="s">
        <v>565</v>
      </c>
      <c r="AE4" s="277"/>
      <c r="AF4" s="278"/>
      <c r="AG4" s="276" t="s">
        <v>566</v>
      </c>
      <c r="AH4" s="277"/>
      <c r="AI4" s="278"/>
      <c r="AJ4" s="276" t="s">
        <v>567</v>
      </c>
      <c r="AK4" s="277"/>
      <c r="AL4" s="278"/>
      <c r="AM4" s="13"/>
    </row>
    <row r="5" spans="1:39" ht="17">
      <c r="A5" s="13"/>
      <c r="B5" s="25" t="s">
        <v>76</v>
      </c>
      <c r="C5" s="25" t="s">
        <v>74</v>
      </c>
      <c r="D5" s="25" t="s">
        <v>75</v>
      </c>
      <c r="E5" s="26" t="s">
        <v>0</v>
      </c>
      <c r="F5" s="26" t="s">
        <v>1</v>
      </c>
      <c r="G5" s="26" t="s">
        <v>10</v>
      </c>
      <c r="H5" s="26" t="s">
        <v>83</v>
      </c>
      <c r="I5" s="26" t="s">
        <v>2</v>
      </c>
      <c r="J5" s="26" t="s">
        <v>180</v>
      </c>
      <c r="K5" s="26" t="s">
        <v>7</v>
      </c>
      <c r="L5" s="26" t="s">
        <v>72</v>
      </c>
      <c r="M5" s="26" t="s">
        <v>73</v>
      </c>
      <c r="N5" s="26" t="s">
        <v>66</v>
      </c>
      <c r="O5" s="26" t="s">
        <v>72</v>
      </c>
      <c r="P5" s="26" t="s">
        <v>73</v>
      </c>
      <c r="Q5" s="26" t="s">
        <v>66</v>
      </c>
      <c r="R5" s="26" t="s">
        <v>72</v>
      </c>
      <c r="S5" s="26" t="s">
        <v>73</v>
      </c>
      <c r="T5" s="26" t="s">
        <v>66</v>
      </c>
      <c r="U5" s="26" t="s">
        <v>72</v>
      </c>
      <c r="V5" s="26" t="s">
        <v>73</v>
      </c>
      <c r="W5" s="26" t="s">
        <v>66</v>
      </c>
      <c r="X5" s="26" t="s">
        <v>72</v>
      </c>
      <c r="Y5" s="26" t="s">
        <v>73</v>
      </c>
      <c r="Z5" s="26" t="s">
        <v>66</v>
      </c>
      <c r="AA5" s="26" t="s">
        <v>72</v>
      </c>
      <c r="AB5" s="26" t="s">
        <v>73</v>
      </c>
      <c r="AC5" s="26" t="s">
        <v>66</v>
      </c>
      <c r="AD5" s="26" t="s">
        <v>72</v>
      </c>
      <c r="AE5" s="26" t="s">
        <v>73</v>
      </c>
      <c r="AF5" s="26" t="s">
        <v>66</v>
      </c>
      <c r="AG5" s="26" t="s">
        <v>72</v>
      </c>
      <c r="AH5" s="26" t="s">
        <v>73</v>
      </c>
      <c r="AI5" s="26" t="s">
        <v>66</v>
      </c>
      <c r="AJ5" s="26" t="s">
        <v>72</v>
      </c>
      <c r="AK5" s="26" t="s">
        <v>73</v>
      </c>
      <c r="AL5" s="26" t="s">
        <v>66</v>
      </c>
      <c r="AM5" s="13"/>
    </row>
    <row r="6" spans="1:39" ht="20" customHeight="1">
      <c r="A6" s="13"/>
      <c r="B6" s="208">
        <v>1</v>
      </c>
      <c r="C6" s="218">
        <f>M6+P6+S6+V6+Y6+AB6+AE6+AH6+AK6</f>
        <v>117</v>
      </c>
      <c r="D6" s="57">
        <f>C6-MINA(M6,P6,S6,V6,Y6,AB6,AE6,AH6,AK6)</f>
        <v>100</v>
      </c>
      <c r="E6" s="208" t="s">
        <v>3</v>
      </c>
      <c r="F6" s="208" t="s">
        <v>4</v>
      </c>
      <c r="G6" s="208" t="s">
        <v>20</v>
      </c>
      <c r="H6" s="208" t="s">
        <v>84</v>
      </c>
      <c r="I6" s="208" t="s">
        <v>594</v>
      </c>
      <c r="J6" s="208">
        <v>1987</v>
      </c>
      <c r="K6" s="208" t="s">
        <v>568</v>
      </c>
      <c r="L6" s="209">
        <v>2</v>
      </c>
      <c r="M6" s="210">
        <f>IF(L6="",0,LOOKUP(L6,'Matrice classement'!$B$2:$C$19))</f>
        <v>17</v>
      </c>
      <c r="N6" s="211">
        <v>50</v>
      </c>
      <c r="O6" s="209">
        <v>1</v>
      </c>
      <c r="P6" s="210">
        <f>IF(O6="",0,LOOKUP(O6,'Matrice classement'!$B$2:$C$19))</f>
        <v>20</v>
      </c>
      <c r="Q6" s="211">
        <v>5</v>
      </c>
      <c r="R6" s="209">
        <v>1</v>
      </c>
      <c r="S6" s="210">
        <f>IF(R6="",0,LOOKUP(R6,'Matrice classement'!$B$2:$C$19))</f>
        <v>20</v>
      </c>
      <c r="T6" s="211">
        <v>40</v>
      </c>
      <c r="U6" s="245">
        <v>1</v>
      </c>
      <c r="V6" s="246">
        <f>IF(U6="",0,LOOKUP(U6,'Matrice classement'!$B$2:$C$19))</f>
        <v>20</v>
      </c>
      <c r="W6" s="251">
        <v>38</v>
      </c>
      <c r="X6" s="219">
        <v>1</v>
      </c>
      <c r="Y6" s="246">
        <f>IF(X6="",0,LOOKUP(X6,'Matrice classement'!$B$2:$C$19))</f>
        <v>20</v>
      </c>
      <c r="Z6" s="258">
        <v>96</v>
      </c>
      <c r="AA6" s="209">
        <v>1</v>
      </c>
      <c r="AB6" s="210">
        <f>IF(AA6="",0,LOOKUP(AA6,'Matrice classement'!$B$2:$C$19))</f>
        <v>20</v>
      </c>
      <c r="AC6" s="211">
        <v>19</v>
      </c>
      <c r="AD6" s="209"/>
      <c r="AE6" s="210"/>
      <c r="AF6" s="211"/>
      <c r="AG6" s="209"/>
      <c r="AH6" s="210"/>
      <c r="AI6" s="211"/>
      <c r="AJ6" s="209"/>
      <c r="AK6" s="210"/>
      <c r="AL6" s="211"/>
      <c r="AM6" s="13"/>
    </row>
    <row r="7" spans="1:39" ht="20" customHeight="1">
      <c r="A7" s="13"/>
      <c r="B7" s="20">
        <v>2</v>
      </c>
      <c r="C7" s="61">
        <f>M7+P7+S7+V7+Y7+AB7+AE7+AH7+AK7</f>
        <v>114</v>
      </c>
      <c r="D7" s="58">
        <f>C7-MINA(M7,P7,S7,V7,Y7,AB7,AE7,AH7,AK7)</f>
        <v>97</v>
      </c>
      <c r="E7" s="34" t="s">
        <v>36</v>
      </c>
      <c r="F7" s="34" t="s">
        <v>37</v>
      </c>
      <c r="G7" s="34" t="s">
        <v>14</v>
      </c>
      <c r="H7" s="34" t="s">
        <v>84</v>
      </c>
      <c r="I7" s="34" t="s">
        <v>595</v>
      </c>
      <c r="J7" s="34">
        <v>1997</v>
      </c>
      <c r="K7" s="122" t="s">
        <v>568</v>
      </c>
      <c r="L7" s="21">
        <v>1</v>
      </c>
      <c r="M7" s="22">
        <f>IF(L7="",0,LOOKUP(L7,'Matrice classement'!$B$2:$C$19))</f>
        <v>20</v>
      </c>
      <c r="N7" s="23">
        <v>46</v>
      </c>
      <c r="O7" s="21">
        <v>2</v>
      </c>
      <c r="P7" s="22">
        <f>IF(O7="",0,LOOKUP(O7,'Matrice classement'!$B$2:$C$19))</f>
        <v>17</v>
      </c>
      <c r="Q7" s="23">
        <v>25</v>
      </c>
      <c r="R7" s="21">
        <v>2</v>
      </c>
      <c r="S7" s="22">
        <f>IF(R7="",0,LOOKUP(R7,'Matrice classement'!$B$2:$C$19))</f>
        <v>17</v>
      </c>
      <c r="T7" s="23">
        <v>95</v>
      </c>
      <c r="U7" s="249" t="s">
        <v>722</v>
      </c>
      <c r="V7" s="250">
        <v>20</v>
      </c>
      <c r="W7" s="23"/>
      <c r="X7" s="249" t="s">
        <v>734</v>
      </c>
      <c r="Y7" s="257">
        <v>20</v>
      </c>
      <c r="Z7" s="23"/>
      <c r="AA7" s="249" t="s">
        <v>722</v>
      </c>
      <c r="AB7" s="22">
        <v>20</v>
      </c>
      <c r="AC7" s="23"/>
      <c r="AD7" s="21"/>
      <c r="AE7" s="22"/>
      <c r="AF7" s="23"/>
      <c r="AG7" s="21"/>
      <c r="AH7" s="22"/>
      <c r="AI7" s="23"/>
      <c r="AJ7" s="21"/>
      <c r="AK7" s="22"/>
      <c r="AL7" s="23"/>
      <c r="AM7" s="13"/>
    </row>
    <row r="8" spans="1:39" ht="20" customHeight="1">
      <c r="A8" s="13"/>
      <c r="B8" s="14"/>
      <c r="C8" s="14"/>
      <c r="D8" s="14"/>
      <c r="E8" s="15"/>
      <c r="F8" s="15"/>
      <c r="G8" s="15"/>
      <c r="H8" s="15"/>
      <c r="I8" s="15"/>
      <c r="J8" s="15"/>
      <c r="K8" s="16"/>
      <c r="L8" s="16"/>
      <c r="M8" s="16"/>
      <c r="N8" s="16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ht="30" customHeight="1">
      <c r="A9" s="13"/>
      <c r="B9" s="279" t="s">
        <v>67</v>
      </c>
      <c r="C9" s="279"/>
      <c r="D9" s="279"/>
      <c r="E9" s="279"/>
      <c r="F9" s="279"/>
      <c r="G9" s="279"/>
      <c r="H9" s="279"/>
      <c r="I9" s="279"/>
      <c r="J9" s="279"/>
      <c r="K9" s="279"/>
      <c r="L9" s="276" t="s">
        <v>559</v>
      </c>
      <c r="M9" s="277"/>
      <c r="N9" s="278"/>
      <c r="O9" s="276" t="s">
        <v>560</v>
      </c>
      <c r="P9" s="277"/>
      <c r="Q9" s="278"/>
      <c r="R9" s="276" t="s">
        <v>561</v>
      </c>
      <c r="S9" s="277"/>
      <c r="T9" s="278"/>
      <c r="U9" s="276" t="s">
        <v>562</v>
      </c>
      <c r="V9" s="277"/>
      <c r="W9" s="278"/>
      <c r="X9" s="276" t="s">
        <v>563</v>
      </c>
      <c r="Y9" s="277"/>
      <c r="Z9" s="278"/>
      <c r="AA9" s="276" t="s">
        <v>564</v>
      </c>
      <c r="AB9" s="277"/>
      <c r="AC9" s="278"/>
      <c r="AD9" s="276" t="s">
        <v>565</v>
      </c>
      <c r="AE9" s="277"/>
      <c r="AF9" s="278"/>
      <c r="AG9" s="276" t="s">
        <v>566</v>
      </c>
      <c r="AH9" s="277"/>
      <c r="AI9" s="278"/>
      <c r="AJ9" s="276" t="s">
        <v>567</v>
      </c>
      <c r="AK9" s="277"/>
      <c r="AL9" s="278"/>
      <c r="AM9" s="13"/>
    </row>
    <row r="10" spans="1:39" ht="20" customHeight="1">
      <c r="A10" s="13"/>
      <c r="B10" s="25" t="s">
        <v>76</v>
      </c>
      <c r="C10" s="25" t="s">
        <v>74</v>
      </c>
      <c r="D10" s="25" t="s">
        <v>75</v>
      </c>
      <c r="E10" s="26" t="s">
        <v>0</v>
      </c>
      <c r="F10" s="26" t="s">
        <v>1</v>
      </c>
      <c r="G10" s="26" t="s">
        <v>10</v>
      </c>
      <c r="H10" s="26" t="s">
        <v>83</v>
      </c>
      <c r="I10" s="26" t="s">
        <v>2</v>
      </c>
      <c r="J10" s="26"/>
      <c r="K10" s="26" t="s">
        <v>7</v>
      </c>
      <c r="L10" s="26" t="s">
        <v>72</v>
      </c>
      <c r="M10" s="26" t="s">
        <v>73</v>
      </c>
      <c r="N10" s="26" t="s">
        <v>66</v>
      </c>
      <c r="O10" s="26" t="s">
        <v>72</v>
      </c>
      <c r="P10" s="26" t="s">
        <v>73</v>
      </c>
      <c r="Q10" s="26" t="s">
        <v>66</v>
      </c>
      <c r="R10" s="26" t="s">
        <v>72</v>
      </c>
      <c r="S10" s="26" t="s">
        <v>73</v>
      </c>
      <c r="T10" s="26" t="s">
        <v>66</v>
      </c>
      <c r="U10" s="26" t="s">
        <v>72</v>
      </c>
      <c r="V10" s="26" t="s">
        <v>73</v>
      </c>
      <c r="W10" s="26" t="s">
        <v>66</v>
      </c>
      <c r="X10" s="26" t="s">
        <v>72</v>
      </c>
      <c r="Y10" s="26" t="s">
        <v>73</v>
      </c>
      <c r="Z10" s="26" t="s">
        <v>66</v>
      </c>
      <c r="AA10" s="26" t="s">
        <v>72</v>
      </c>
      <c r="AB10" s="26" t="s">
        <v>73</v>
      </c>
      <c r="AC10" s="26" t="s">
        <v>66</v>
      </c>
      <c r="AD10" s="26" t="s">
        <v>72</v>
      </c>
      <c r="AE10" s="26" t="s">
        <v>73</v>
      </c>
      <c r="AF10" s="26" t="s">
        <v>66</v>
      </c>
      <c r="AG10" s="26" t="s">
        <v>72</v>
      </c>
      <c r="AH10" s="26" t="s">
        <v>73</v>
      </c>
      <c r="AI10" s="26" t="s">
        <v>66</v>
      </c>
      <c r="AJ10" s="26" t="s">
        <v>72</v>
      </c>
      <c r="AK10" s="26" t="s">
        <v>73</v>
      </c>
      <c r="AL10" s="26" t="s">
        <v>66</v>
      </c>
      <c r="AM10" s="13"/>
    </row>
    <row r="11" spans="1:39" ht="19.5" customHeight="1">
      <c r="A11" s="13"/>
      <c r="B11" s="10">
        <v>1</v>
      </c>
      <c r="C11" s="60">
        <f>M11+P11+S11+V11+Y11+AB11+AE11+AH11+AK11</f>
        <v>100</v>
      </c>
      <c r="D11" s="59">
        <f>C11-MINA(M11,P11,S11,V11,Y11,AB11,AE11,AH11,AK11)</f>
        <v>100</v>
      </c>
      <c r="E11" s="10" t="s">
        <v>247</v>
      </c>
      <c r="F11" s="10" t="s">
        <v>298</v>
      </c>
      <c r="G11" s="10" t="s">
        <v>144</v>
      </c>
      <c r="H11" s="10" t="s">
        <v>138</v>
      </c>
      <c r="I11" s="10" t="s">
        <v>600</v>
      </c>
      <c r="J11" s="35">
        <v>1973</v>
      </c>
      <c r="K11" s="11" t="s">
        <v>8</v>
      </c>
      <c r="L11" s="11" t="s">
        <v>273</v>
      </c>
      <c r="M11" s="12">
        <f>IF(L11="",0,LOOKUP(L11,'Matrice classement'!$B$2:$C$19))</f>
        <v>0</v>
      </c>
      <c r="N11" s="4" t="s">
        <v>273</v>
      </c>
      <c r="O11" s="11">
        <v>1</v>
      </c>
      <c r="P11" s="12">
        <f>IF(O11="",0,LOOKUP(O11,'Matrice classement'!$B$2:$C$19))</f>
        <v>20</v>
      </c>
      <c r="Q11" s="4">
        <v>11</v>
      </c>
      <c r="R11" s="11">
        <v>1</v>
      </c>
      <c r="S11" s="12">
        <f>IF(R11="",0,LOOKUP(R11,'Matrice classement'!$B$2:$C$19))</f>
        <v>20</v>
      </c>
      <c r="T11" s="4">
        <v>54</v>
      </c>
      <c r="U11" s="11">
        <v>1</v>
      </c>
      <c r="V11" s="12">
        <f>IF(U11="",0,LOOKUP(U11,'Matrice classement'!$B$2:$C$19))</f>
        <v>20</v>
      </c>
      <c r="W11" s="4">
        <v>35</v>
      </c>
      <c r="X11" s="11">
        <v>1</v>
      </c>
      <c r="Y11" s="12">
        <f>IF(X11="",0,LOOKUP(X11,'Matrice classement'!$B$2:$C$19))</f>
        <v>20</v>
      </c>
      <c r="Z11" s="4">
        <v>13</v>
      </c>
      <c r="AA11" s="11">
        <v>1</v>
      </c>
      <c r="AB11" s="12">
        <f>IF(AA11="",0,LOOKUP(AA11,'Matrice classement'!$B$2:$C$19))</f>
        <v>20</v>
      </c>
      <c r="AC11" s="4">
        <v>30</v>
      </c>
      <c r="AD11" s="11"/>
      <c r="AE11" s="12"/>
      <c r="AF11" s="4"/>
      <c r="AG11" s="11"/>
      <c r="AH11" s="12"/>
      <c r="AI11" s="4"/>
      <c r="AJ11" s="11"/>
      <c r="AK11" s="12"/>
      <c r="AL11" s="4"/>
      <c r="AM11" s="13"/>
    </row>
    <row r="12" spans="1:39" ht="20" customHeight="1">
      <c r="A12" s="13"/>
      <c r="B12" s="10">
        <v>2</v>
      </c>
      <c r="C12" s="60">
        <f>M12+P12+S12+V12+Y12+AB12+AE12+AH12+AK12</f>
        <v>77</v>
      </c>
      <c r="D12" s="59">
        <f>C12-MINA(M12,P12,S12,V12,Y12,AB12,AE12,AH12,AK12)</f>
        <v>77</v>
      </c>
      <c r="E12" s="35" t="s">
        <v>85</v>
      </c>
      <c r="F12" s="35" t="s">
        <v>461</v>
      </c>
      <c r="G12" s="35" t="s">
        <v>23</v>
      </c>
      <c r="H12" s="35" t="s">
        <v>84</v>
      </c>
      <c r="I12" s="35" t="s">
        <v>597</v>
      </c>
      <c r="J12" s="35">
        <v>1996</v>
      </c>
      <c r="K12" s="11" t="s">
        <v>8</v>
      </c>
      <c r="L12" s="11">
        <v>2</v>
      </c>
      <c r="M12" s="12">
        <f>IF(L12="",0,LOOKUP(L12,'Matrice classement'!$B$2:$C$19))</f>
        <v>17</v>
      </c>
      <c r="N12" s="4">
        <v>63</v>
      </c>
      <c r="O12" s="11">
        <v>2</v>
      </c>
      <c r="P12" s="12">
        <f>IF(O12="",0,LOOKUP(O12,'Matrice classement'!$B$2:$C$19))</f>
        <v>17</v>
      </c>
      <c r="Q12" s="4">
        <v>26</v>
      </c>
      <c r="R12" s="11">
        <v>4</v>
      </c>
      <c r="S12" s="12">
        <f>IF(R12="",0,LOOKUP(R12,'Matrice classement'!$B$2:$C$19))</f>
        <v>13</v>
      </c>
      <c r="T12" s="5">
        <v>110</v>
      </c>
      <c r="U12" s="11">
        <v>4</v>
      </c>
      <c r="V12" s="12">
        <f>IF(U12="",0,LOOKUP(U12,'Matrice classement'!$B$2:$C$19))</f>
        <v>13</v>
      </c>
      <c r="W12" s="4">
        <v>103</v>
      </c>
      <c r="X12" s="11" t="s">
        <v>273</v>
      </c>
      <c r="Y12" s="12">
        <f>IF(X12="",0,LOOKUP(X12,'Matrice classement'!$B$2:$C$19))</f>
        <v>0</v>
      </c>
      <c r="Z12" s="4" t="s">
        <v>273</v>
      </c>
      <c r="AA12" s="11">
        <v>2</v>
      </c>
      <c r="AB12" s="12">
        <f>IF(AA12="",0,LOOKUP(AA12,'Matrice classement'!$B$2:$C$19))</f>
        <v>17</v>
      </c>
      <c r="AC12" s="4">
        <v>46</v>
      </c>
      <c r="AD12" s="11"/>
      <c r="AE12" s="12"/>
      <c r="AF12" s="4"/>
      <c r="AG12" s="11"/>
      <c r="AH12" s="12"/>
      <c r="AI12" s="4"/>
      <c r="AJ12" s="11"/>
      <c r="AK12" s="12"/>
      <c r="AL12" s="4"/>
      <c r="AM12" s="13"/>
    </row>
    <row r="13" spans="1:39" ht="19.5" customHeight="1">
      <c r="A13" s="13"/>
      <c r="B13" s="10">
        <v>3</v>
      </c>
      <c r="C13" s="60">
        <f>M13+P13+S13+V13+Y13+AB13+AE13+AH13+AK13</f>
        <v>49</v>
      </c>
      <c r="D13" s="59">
        <f>C13-MINA(M13,P13,S13,V13,Y13,AB13,AE13,AH13,AK13)</f>
        <v>49</v>
      </c>
      <c r="E13" s="10" t="s">
        <v>11</v>
      </c>
      <c r="F13" s="1" t="s">
        <v>12</v>
      </c>
      <c r="G13" s="1" t="s">
        <v>13</v>
      </c>
      <c r="H13" s="1" t="s">
        <v>84</v>
      </c>
      <c r="I13" s="1" t="s">
        <v>704</v>
      </c>
      <c r="J13" s="1">
        <v>1987</v>
      </c>
      <c r="K13" s="2" t="s">
        <v>8</v>
      </c>
      <c r="L13" s="11" t="s">
        <v>273</v>
      </c>
      <c r="M13" s="12">
        <f>IF(L13="",0,LOOKUP(L13,'Matrice classement'!$B$2:$C$19))</f>
        <v>0</v>
      </c>
      <c r="N13" s="4" t="s">
        <v>273</v>
      </c>
      <c r="O13" s="11" t="s">
        <v>667</v>
      </c>
      <c r="P13" s="12">
        <f>IF(O13="",0,LOOKUP(O13,'Matrice classement'!$B$2:$C$19))</f>
        <v>0</v>
      </c>
      <c r="Q13" s="4" t="s">
        <v>667</v>
      </c>
      <c r="R13" s="11">
        <v>2</v>
      </c>
      <c r="S13" s="12">
        <f>IF(R13="",0,LOOKUP(R13,'Matrice classement'!$B$2:$C$19))</f>
        <v>17</v>
      </c>
      <c r="T13" s="5">
        <v>74</v>
      </c>
      <c r="U13" s="11">
        <v>2</v>
      </c>
      <c r="V13" s="12">
        <f>IF(U13="",0,LOOKUP(U13,'Matrice classement'!$B$2:$C$19))</f>
        <v>17</v>
      </c>
      <c r="W13" s="4">
        <v>36</v>
      </c>
      <c r="X13" s="11">
        <v>3</v>
      </c>
      <c r="Y13" s="12">
        <f>IF(X13="",0,LOOKUP(X13,'Matrice classement'!$B$2:$C$19))</f>
        <v>15</v>
      </c>
      <c r="Z13" s="4">
        <v>38</v>
      </c>
      <c r="AA13" s="11" t="s">
        <v>273</v>
      </c>
      <c r="AB13" s="12">
        <f>IF(AA13="",0,LOOKUP(AA13,'Matrice classement'!$B$2:$C$19))</f>
        <v>0</v>
      </c>
      <c r="AC13" s="4" t="s">
        <v>273</v>
      </c>
      <c r="AD13" s="11"/>
      <c r="AE13" s="12"/>
      <c r="AF13" s="4"/>
      <c r="AG13" s="11"/>
      <c r="AH13" s="12"/>
      <c r="AI13" s="4"/>
      <c r="AJ13" s="11"/>
      <c r="AK13" s="12"/>
      <c r="AL13" s="4"/>
      <c r="AM13" s="13"/>
    </row>
    <row r="14" spans="1:39" ht="19.5" customHeight="1">
      <c r="A14" s="13"/>
      <c r="B14" s="10">
        <v>4</v>
      </c>
      <c r="C14" s="60">
        <f>M14+P14+S14+V14+Y14+AB14+AE14+AH14+AK14</f>
        <v>45</v>
      </c>
      <c r="D14" s="59">
        <f>C14-MINA(M14,P14,S14,V14,Y14,AB14,AE14,AH14,AK14)</f>
        <v>45</v>
      </c>
      <c r="E14" s="10" t="s">
        <v>89</v>
      </c>
      <c r="F14" s="10" t="s">
        <v>90</v>
      </c>
      <c r="G14" s="10" t="s">
        <v>13</v>
      </c>
      <c r="H14" s="10" t="s">
        <v>84</v>
      </c>
      <c r="I14" s="10" t="s">
        <v>602</v>
      </c>
      <c r="J14" s="10">
        <v>1978</v>
      </c>
      <c r="K14" s="11" t="s">
        <v>8</v>
      </c>
      <c r="L14" s="11" t="s">
        <v>273</v>
      </c>
      <c r="M14" s="12">
        <f>IF(L14="",0,LOOKUP(L14,'Matrice classement'!$B$2:$C$19))</f>
        <v>0</v>
      </c>
      <c r="N14" s="4" t="s">
        <v>273</v>
      </c>
      <c r="O14" s="11">
        <v>5</v>
      </c>
      <c r="P14" s="12">
        <f>IF(O14="",0,LOOKUP(O14,'Matrice classement'!$B$2:$C$19))</f>
        <v>11</v>
      </c>
      <c r="Q14" s="4">
        <v>114</v>
      </c>
      <c r="R14" s="11">
        <v>5</v>
      </c>
      <c r="S14" s="12">
        <f>IF(R14="",0,LOOKUP(R14,'Matrice classement'!$B$2:$C$19))</f>
        <v>11</v>
      </c>
      <c r="T14" s="4">
        <v>129</v>
      </c>
      <c r="U14" s="11">
        <v>6</v>
      </c>
      <c r="V14" s="12">
        <f>IF(U14="",0,LOOKUP(U14,'Matrice classement'!$B$2:$C$19))</f>
        <v>10</v>
      </c>
      <c r="W14" s="4">
        <v>118</v>
      </c>
      <c r="X14" s="11" t="s">
        <v>735</v>
      </c>
      <c r="Y14" s="12">
        <f>IF(X14="",0,LOOKUP(X14,'Matrice classement'!$B$2:$C$19))</f>
        <v>0</v>
      </c>
      <c r="Z14" s="4" t="s">
        <v>261</v>
      </c>
      <c r="AA14" s="11">
        <v>4</v>
      </c>
      <c r="AB14" s="12">
        <f>IF(AA14="",0,LOOKUP(AA14,'Matrice classement'!$B$2:$C$19))</f>
        <v>13</v>
      </c>
      <c r="AC14" s="4">
        <v>114</v>
      </c>
      <c r="AD14" s="11"/>
      <c r="AE14" s="12"/>
      <c r="AF14" s="4"/>
      <c r="AG14" s="11"/>
      <c r="AH14" s="12"/>
      <c r="AI14" s="4"/>
      <c r="AJ14" s="11"/>
      <c r="AK14" s="12"/>
      <c r="AL14" s="4"/>
      <c r="AM14" s="13"/>
    </row>
    <row r="15" spans="1:39" ht="17">
      <c r="A15" s="13"/>
      <c r="B15" s="10">
        <v>5</v>
      </c>
      <c r="C15" s="60">
        <f>M15+P15+S15+V15+Y15+AB15+AE15+AH15+AK15</f>
        <v>41</v>
      </c>
      <c r="D15" s="59">
        <f>C15-MINA(M15,P15,S15,V15,Y15,AB15,AE15,AH15,AK15)</f>
        <v>41</v>
      </c>
      <c r="E15" s="10" t="s">
        <v>19</v>
      </c>
      <c r="F15" s="10" t="s">
        <v>9</v>
      </c>
      <c r="G15" s="10" t="s">
        <v>20</v>
      </c>
      <c r="H15" s="10" t="s">
        <v>84</v>
      </c>
      <c r="I15" s="10" t="s">
        <v>599</v>
      </c>
      <c r="J15" s="10">
        <v>1988</v>
      </c>
      <c r="K15" s="11" t="s">
        <v>8</v>
      </c>
      <c r="L15" s="11">
        <v>4</v>
      </c>
      <c r="M15" s="12">
        <f>IF(L15="",0,LOOKUP(L15,'Matrice classement'!$B$2:$C$19))</f>
        <v>13</v>
      </c>
      <c r="N15" s="4">
        <v>67</v>
      </c>
      <c r="O15" s="11" t="s">
        <v>667</v>
      </c>
      <c r="P15" s="12">
        <f>IF(O15="",0,LOOKUP(O15,'Matrice classement'!$B$2:$C$19))</f>
        <v>0</v>
      </c>
      <c r="Q15" s="4" t="s">
        <v>667</v>
      </c>
      <c r="R15" s="11">
        <v>3</v>
      </c>
      <c r="S15" s="12">
        <f>IF(R15="",0,LOOKUP(R15,'Matrice classement'!$B$2:$C$19))</f>
        <v>15</v>
      </c>
      <c r="T15" s="4">
        <v>107</v>
      </c>
      <c r="U15" s="252" t="s">
        <v>724</v>
      </c>
      <c r="V15" s="253">
        <f>IF(U15="",0,LOOKUP(U15,'Matrice classement'!$B$2:$C$19))</f>
        <v>0</v>
      </c>
      <c r="W15" s="254">
        <v>99</v>
      </c>
      <c r="X15" s="11">
        <v>4</v>
      </c>
      <c r="Y15" s="12">
        <f>IF(X15="",0,LOOKUP(X15,'Matrice classement'!$B$2:$C$19))</f>
        <v>13</v>
      </c>
      <c r="Z15" s="4">
        <v>73</v>
      </c>
      <c r="AA15" s="252" t="s">
        <v>724</v>
      </c>
      <c r="AB15" s="464">
        <f>IF(AA15="",0,LOOKUP(AA15,'Matrice classement'!$B$2:$C$19))</f>
        <v>0</v>
      </c>
      <c r="AC15" s="465">
        <v>64</v>
      </c>
      <c r="AD15" s="11"/>
      <c r="AE15" s="12"/>
      <c r="AF15" s="4"/>
      <c r="AG15" s="11"/>
      <c r="AH15" s="12"/>
      <c r="AI15" s="4"/>
      <c r="AJ15" s="11"/>
      <c r="AK15" s="12"/>
      <c r="AL15" s="4"/>
      <c r="AM15" s="13"/>
    </row>
    <row r="16" spans="1:39" ht="20" customHeight="1">
      <c r="A16" s="13"/>
      <c r="B16" s="10">
        <v>6</v>
      </c>
      <c r="C16" s="60">
        <f>M16+P16+S16+V16+Y16+AB16+AE16+AH16+AK16</f>
        <v>41</v>
      </c>
      <c r="D16" s="59">
        <f>C16-MINA(M16,P16,S16,V16,Y16,AB16,AE16,AH16,AK16)</f>
        <v>41</v>
      </c>
      <c r="E16" s="28" t="s">
        <v>87</v>
      </c>
      <c r="F16" s="28" t="s">
        <v>37</v>
      </c>
      <c r="G16" s="28" t="s">
        <v>14</v>
      </c>
      <c r="H16" s="28" t="s">
        <v>84</v>
      </c>
      <c r="I16" s="28" t="s">
        <v>598</v>
      </c>
      <c r="J16" s="28">
        <v>1997</v>
      </c>
      <c r="K16" s="29" t="s">
        <v>8</v>
      </c>
      <c r="L16" s="11">
        <v>3</v>
      </c>
      <c r="M16" s="12">
        <f>IF(L16="",0,LOOKUP(L16,'Matrice classement'!$B$2:$C$19))</f>
        <v>15</v>
      </c>
      <c r="N16" s="4">
        <v>64</v>
      </c>
      <c r="O16" s="11">
        <v>3</v>
      </c>
      <c r="P16" s="12">
        <f>IF(O16="",0,LOOKUP(O16,'Matrice classement'!$B$2:$C$19))</f>
        <v>15</v>
      </c>
      <c r="Q16" s="4">
        <v>66</v>
      </c>
      <c r="R16" s="11" t="s">
        <v>273</v>
      </c>
      <c r="S16" s="12">
        <f>IF(R16="",0,LOOKUP(R16,'Matrice classement'!$B$2:$C$19))</f>
        <v>0</v>
      </c>
      <c r="T16" s="4" t="s">
        <v>273</v>
      </c>
      <c r="U16" s="11">
        <v>5</v>
      </c>
      <c r="V16" s="12">
        <f>IF(U16="",0,LOOKUP(U16,'Matrice classement'!$B$2:$C$19))</f>
        <v>11</v>
      </c>
      <c r="W16" s="4">
        <v>113</v>
      </c>
      <c r="X16" s="114" t="s">
        <v>694</v>
      </c>
      <c r="Y16" s="3">
        <f>IF(X16="",0,LOOKUP(X16,'Matrice classement'!$B$2:$C$19))</f>
        <v>0</v>
      </c>
      <c r="Z16" s="115" t="s">
        <v>695</v>
      </c>
      <c r="AA16" s="11" t="s">
        <v>273</v>
      </c>
      <c r="AB16" s="12">
        <f>IF(AA16="",0,LOOKUP(AA16,'Matrice classement'!$B$2:$C$19))</f>
        <v>0</v>
      </c>
      <c r="AC16" s="4" t="s">
        <v>273</v>
      </c>
      <c r="AD16" s="114"/>
      <c r="AE16" s="12"/>
      <c r="AF16" s="115"/>
      <c r="AG16" s="11"/>
      <c r="AH16" s="12"/>
      <c r="AI16" s="4"/>
      <c r="AJ16" s="11"/>
      <c r="AK16" s="12"/>
      <c r="AL16" s="4"/>
      <c r="AM16" s="13"/>
    </row>
    <row r="17" spans="1:39" ht="20" customHeight="1">
      <c r="A17" s="13"/>
      <c r="B17" s="10">
        <v>7</v>
      </c>
      <c r="C17" s="60">
        <f>M17+P17+S17+V17+Y17+AB17+AE17+AH17+AK17</f>
        <v>37</v>
      </c>
      <c r="D17" s="59">
        <f>C17-MINA(M17,P17,S17,V17,Y17,AB17,AE17,AH17,AK17)</f>
        <v>37</v>
      </c>
      <c r="E17" s="10" t="s">
        <v>136</v>
      </c>
      <c r="F17" s="10" t="s">
        <v>5</v>
      </c>
      <c r="G17" s="10" t="s">
        <v>137</v>
      </c>
      <c r="H17" s="10" t="s">
        <v>138</v>
      </c>
      <c r="I17" s="10" t="s">
        <v>596</v>
      </c>
      <c r="J17" s="11">
        <v>1982</v>
      </c>
      <c r="K17" s="11" t="s">
        <v>8</v>
      </c>
      <c r="L17" s="11">
        <v>1</v>
      </c>
      <c r="M17" s="12">
        <f>IF(L17="",0,LOOKUP(L17,'Matrice classement'!$B$2:$C$19))</f>
        <v>20</v>
      </c>
      <c r="N17" s="4">
        <v>6</v>
      </c>
      <c r="O17" s="11" t="s">
        <v>667</v>
      </c>
      <c r="P17" s="12">
        <f>IF(O17="",0,LOOKUP(O17,'Matrice classement'!$B$2:$C$19))</f>
        <v>0</v>
      </c>
      <c r="Q17" s="4" t="s">
        <v>667</v>
      </c>
      <c r="R17" s="11" t="s">
        <v>273</v>
      </c>
      <c r="S17" s="12">
        <f>IF(R17="",0,LOOKUP(R17,'Matrice classement'!$B$2:$C$19))</f>
        <v>0</v>
      </c>
      <c r="T17" s="4" t="s">
        <v>273</v>
      </c>
      <c r="U17" s="11" t="s">
        <v>273</v>
      </c>
      <c r="V17" s="12">
        <f>IF(U17="",0,LOOKUP(U17,'Matrice classement'!$B$2:$C$19))</f>
        <v>0</v>
      </c>
      <c r="W17" s="5" t="s">
        <v>273</v>
      </c>
      <c r="X17" s="11">
        <v>2</v>
      </c>
      <c r="Y17" s="12">
        <f>IF(X17="",0,LOOKUP(X17,'Matrice classement'!$B$2:$C$19))</f>
        <v>17</v>
      </c>
      <c r="Z17" s="4">
        <v>30</v>
      </c>
      <c r="AA17" s="11" t="s">
        <v>273</v>
      </c>
      <c r="AB17" s="12">
        <f>IF(AA17="",0,LOOKUP(AA17,'Matrice classement'!$B$2:$C$19))</f>
        <v>0</v>
      </c>
      <c r="AC17" s="4" t="s">
        <v>273</v>
      </c>
      <c r="AD17" s="11"/>
      <c r="AE17" s="3"/>
      <c r="AF17" s="5"/>
      <c r="AG17" s="11"/>
      <c r="AH17" s="3"/>
      <c r="AI17" s="5"/>
      <c r="AJ17" s="11"/>
      <c r="AK17" s="3"/>
      <c r="AL17" s="5"/>
      <c r="AM17" s="13"/>
    </row>
    <row r="18" spans="1:39" ht="17">
      <c r="A18" s="13"/>
      <c r="B18" s="20">
        <v>8</v>
      </c>
      <c r="C18" s="61">
        <f>M18+P18+S18+V18+Y18+AB18+AE18+AH18+AK18</f>
        <v>34</v>
      </c>
      <c r="D18" s="58">
        <f>C18-MINA(M18,P18,S18,V18,Y18,AB18,AE18,AH18,AK18)</f>
        <v>34</v>
      </c>
      <c r="E18" s="20" t="s">
        <v>21</v>
      </c>
      <c r="F18" s="20" t="s">
        <v>22</v>
      </c>
      <c r="G18" s="20" t="s">
        <v>23</v>
      </c>
      <c r="H18" s="20" t="s">
        <v>84</v>
      </c>
      <c r="I18" s="20" t="s">
        <v>601</v>
      </c>
      <c r="J18" s="20">
        <v>1989</v>
      </c>
      <c r="K18" s="21" t="s">
        <v>8</v>
      </c>
      <c r="L18" s="21" t="s">
        <v>273</v>
      </c>
      <c r="M18" s="22">
        <f>IF(L18="",0,LOOKUP(L18,'Matrice classement'!$B$2:$C$19))</f>
        <v>0</v>
      </c>
      <c r="N18" s="23" t="s">
        <v>273</v>
      </c>
      <c r="O18" s="21">
        <v>4</v>
      </c>
      <c r="P18" s="22">
        <f>IF(O18="",0,LOOKUP(O18,'Matrice classement'!$B$2:$C$19))</f>
        <v>13</v>
      </c>
      <c r="Q18" s="23">
        <v>92</v>
      </c>
      <c r="R18" s="21">
        <v>6</v>
      </c>
      <c r="S18" s="22">
        <f>IF(R18="",0,LOOKUP(R18,'Matrice classement'!$B$2:$C$19))</f>
        <v>10</v>
      </c>
      <c r="T18" s="23">
        <v>143</v>
      </c>
      <c r="U18" s="21" t="s">
        <v>273</v>
      </c>
      <c r="V18" s="22">
        <f>IF(U18="",0,LOOKUP(U18,'Matrice classement'!$B$2:$C$19))</f>
        <v>0</v>
      </c>
      <c r="W18" s="23" t="s">
        <v>273</v>
      </c>
      <c r="X18" s="21">
        <v>5</v>
      </c>
      <c r="Y18" s="121">
        <f>IF(X18="",0,LOOKUP(X18,'Matrice classement'!$B$2:$C$19))</f>
        <v>11</v>
      </c>
      <c r="Z18" s="120">
        <v>102</v>
      </c>
      <c r="AA18" s="21" t="s">
        <v>273</v>
      </c>
      <c r="AB18" s="22">
        <f>IF(AA18="",0,LOOKUP(AA18,'Matrice classement'!$B$2:$C$19))</f>
        <v>0</v>
      </c>
      <c r="AC18" s="23" t="s">
        <v>273</v>
      </c>
      <c r="AD18" s="21"/>
      <c r="AE18" s="22"/>
      <c r="AF18" s="23"/>
      <c r="AG18" s="21"/>
      <c r="AH18" s="22"/>
      <c r="AI18" s="23"/>
      <c r="AJ18" s="21"/>
      <c r="AK18" s="22"/>
      <c r="AL18" s="23"/>
      <c r="AM18" s="13"/>
    </row>
    <row r="19" spans="1:39" ht="20" customHeight="1">
      <c r="A19" s="13"/>
      <c r="B19" s="13"/>
      <c r="C19" s="13"/>
      <c r="D19" s="13"/>
      <c r="E19" s="15"/>
      <c r="F19" s="15"/>
      <c r="G19" s="15"/>
      <c r="H19" s="15"/>
      <c r="I19" s="15"/>
      <c r="J19" s="15"/>
      <c r="K19" s="16"/>
      <c r="L19" s="16"/>
      <c r="M19" s="1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30" customHeight="1">
      <c r="A20" s="13"/>
      <c r="B20" s="279" t="s">
        <v>68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6" t="s">
        <v>559</v>
      </c>
      <c r="M20" s="277"/>
      <c r="N20" s="278"/>
      <c r="O20" s="276" t="s">
        <v>560</v>
      </c>
      <c r="P20" s="277"/>
      <c r="Q20" s="278"/>
      <c r="R20" s="276" t="s">
        <v>561</v>
      </c>
      <c r="S20" s="277"/>
      <c r="T20" s="278"/>
      <c r="U20" s="276" t="s">
        <v>562</v>
      </c>
      <c r="V20" s="277"/>
      <c r="W20" s="278"/>
      <c r="X20" s="276" t="s">
        <v>563</v>
      </c>
      <c r="Y20" s="277"/>
      <c r="Z20" s="278"/>
      <c r="AA20" s="276" t="s">
        <v>564</v>
      </c>
      <c r="AB20" s="277"/>
      <c r="AC20" s="278"/>
      <c r="AD20" s="276" t="s">
        <v>565</v>
      </c>
      <c r="AE20" s="277"/>
      <c r="AF20" s="278"/>
      <c r="AG20" s="276" t="s">
        <v>566</v>
      </c>
      <c r="AH20" s="277"/>
      <c r="AI20" s="278"/>
      <c r="AJ20" s="276" t="s">
        <v>567</v>
      </c>
      <c r="AK20" s="277"/>
      <c r="AL20" s="278"/>
      <c r="AM20" s="13"/>
    </row>
    <row r="21" spans="1:39" ht="20" customHeight="1">
      <c r="A21" s="13"/>
      <c r="B21" s="25" t="s">
        <v>76</v>
      </c>
      <c r="C21" s="25" t="s">
        <v>74</v>
      </c>
      <c r="D21" s="25" t="s">
        <v>75</v>
      </c>
      <c r="E21" s="26" t="s">
        <v>0</v>
      </c>
      <c r="F21" s="26" t="s">
        <v>1</v>
      </c>
      <c r="G21" s="26" t="s">
        <v>10</v>
      </c>
      <c r="H21" s="26" t="s">
        <v>83</v>
      </c>
      <c r="I21" s="26" t="s">
        <v>2</v>
      </c>
      <c r="J21" s="26"/>
      <c r="K21" s="26" t="s">
        <v>7</v>
      </c>
      <c r="L21" s="26" t="s">
        <v>72</v>
      </c>
      <c r="M21" s="26" t="s">
        <v>73</v>
      </c>
      <c r="N21" s="26" t="s">
        <v>66</v>
      </c>
      <c r="O21" s="26" t="s">
        <v>72</v>
      </c>
      <c r="P21" s="26" t="s">
        <v>73</v>
      </c>
      <c r="Q21" s="26" t="s">
        <v>66</v>
      </c>
      <c r="R21" s="26" t="s">
        <v>72</v>
      </c>
      <c r="S21" s="26" t="s">
        <v>73</v>
      </c>
      <c r="T21" s="26" t="s">
        <v>66</v>
      </c>
      <c r="U21" s="26" t="s">
        <v>72</v>
      </c>
      <c r="V21" s="26" t="s">
        <v>73</v>
      </c>
      <c r="W21" s="26" t="s">
        <v>66</v>
      </c>
      <c r="X21" s="26" t="s">
        <v>72</v>
      </c>
      <c r="Y21" s="26" t="s">
        <v>73</v>
      </c>
      <c r="Z21" s="26" t="s">
        <v>66</v>
      </c>
      <c r="AA21" s="26" t="s">
        <v>72</v>
      </c>
      <c r="AB21" s="26" t="s">
        <v>73</v>
      </c>
      <c r="AC21" s="26" t="s">
        <v>66</v>
      </c>
      <c r="AD21" s="26" t="s">
        <v>72</v>
      </c>
      <c r="AE21" s="26" t="s">
        <v>73</v>
      </c>
      <c r="AF21" s="26" t="s">
        <v>66</v>
      </c>
      <c r="AG21" s="26" t="s">
        <v>72</v>
      </c>
      <c r="AH21" s="26" t="s">
        <v>73</v>
      </c>
      <c r="AI21" s="26" t="s">
        <v>66</v>
      </c>
      <c r="AJ21" s="26" t="s">
        <v>72</v>
      </c>
      <c r="AK21" s="26" t="s">
        <v>73</v>
      </c>
      <c r="AL21" s="26" t="s">
        <v>66</v>
      </c>
      <c r="AM21" s="13"/>
    </row>
    <row r="22" spans="1:39" ht="20" customHeight="1">
      <c r="A22" s="13"/>
      <c r="B22" s="10">
        <v>1</v>
      </c>
      <c r="C22" s="80">
        <f>M22+P22+S22+V22+Y22+AB22+AE22+AH22+AK22</f>
        <v>91</v>
      </c>
      <c r="D22" s="9">
        <f>C22-MINA(M22,P22,S22,V22,Y22,AB22,AE22,AH22,AK22)</f>
        <v>91</v>
      </c>
      <c r="E22" s="35" t="s">
        <v>128</v>
      </c>
      <c r="F22" s="10" t="s">
        <v>90</v>
      </c>
      <c r="G22" s="10" t="s">
        <v>14</v>
      </c>
      <c r="H22" s="10" t="s">
        <v>84</v>
      </c>
      <c r="I22" s="10" t="s">
        <v>580</v>
      </c>
      <c r="J22" s="11">
        <v>1987</v>
      </c>
      <c r="K22" s="11" t="s">
        <v>18</v>
      </c>
      <c r="L22" s="11" t="s">
        <v>273</v>
      </c>
      <c r="M22" s="12">
        <f>IF(L22="",0,LOOKUP(L22,'Matrice classement'!$B$2:$C$19))</f>
        <v>0</v>
      </c>
      <c r="N22" s="4" t="s">
        <v>273</v>
      </c>
      <c r="O22" s="11">
        <v>2</v>
      </c>
      <c r="P22" s="12">
        <f>IF(O22="",0,LOOKUP(O22,'Matrice classement'!$B$2:$C$19))</f>
        <v>17</v>
      </c>
      <c r="Q22" s="4">
        <v>10</v>
      </c>
      <c r="R22" s="11">
        <v>2</v>
      </c>
      <c r="S22" s="12">
        <f>IF(R22="",0,LOOKUP(R22,'Matrice classement'!$B$2:$C$19))</f>
        <v>17</v>
      </c>
      <c r="T22" s="4">
        <v>36</v>
      </c>
      <c r="U22" s="24">
        <v>1</v>
      </c>
      <c r="V22" s="12">
        <f>IF(U22="",0,LOOKUP(U22,'Matrice classement'!$B$2:$C$19))</f>
        <v>20</v>
      </c>
      <c r="W22" s="4">
        <v>5</v>
      </c>
      <c r="X22" s="11">
        <v>1</v>
      </c>
      <c r="Y22" s="12">
        <f>IF(X22="",0,LOOKUP(X22,'Matrice classement'!$B$2:$C$19))</f>
        <v>20</v>
      </c>
      <c r="Z22" s="4">
        <v>7</v>
      </c>
      <c r="AA22" s="11">
        <v>2</v>
      </c>
      <c r="AB22" s="12">
        <f>IF(AA22="",0,LOOKUP(AA22,'Matrice classement'!$B$2:$C$19))</f>
        <v>17</v>
      </c>
      <c r="AC22" s="4">
        <v>12</v>
      </c>
      <c r="AD22" s="11"/>
      <c r="AE22" s="3"/>
      <c r="AF22" s="5"/>
      <c r="AG22" s="116"/>
      <c r="AH22" s="12"/>
      <c r="AI22" s="4"/>
      <c r="AJ22" s="116"/>
      <c r="AK22" s="12"/>
      <c r="AL22" s="4"/>
      <c r="AM22" s="13"/>
    </row>
    <row r="23" spans="1:39" ht="17">
      <c r="A23" s="13"/>
      <c r="B23" s="10">
        <v>2</v>
      </c>
      <c r="C23" s="80">
        <f>M23+P23+S23+V23+Y23+AB23+AE23+AH23+AK23</f>
        <v>80</v>
      </c>
      <c r="D23" s="9">
        <f>C23-MINA(M23,P23,S23,V23,Y23,AB23,AE23,AH23,AK23)</f>
        <v>80</v>
      </c>
      <c r="E23" s="10" t="s">
        <v>85</v>
      </c>
      <c r="F23" s="10" t="s">
        <v>39</v>
      </c>
      <c r="G23" s="10" t="s">
        <v>23</v>
      </c>
      <c r="H23" s="10" t="s">
        <v>84</v>
      </c>
      <c r="I23" s="10" t="s">
        <v>604</v>
      </c>
      <c r="J23" s="35">
        <v>1961</v>
      </c>
      <c r="K23" s="11" t="s">
        <v>18</v>
      </c>
      <c r="L23" s="11">
        <v>2</v>
      </c>
      <c r="M23" s="12">
        <f>IF(L23="",0,LOOKUP(L23,'Matrice classement'!$B$2:$C$19))</f>
        <v>17</v>
      </c>
      <c r="N23" s="4">
        <v>18</v>
      </c>
      <c r="O23" s="11">
        <v>1</v>
      </c>
      <c r="P23" s="12">
        <f>IF(O23="",0,LOOKUP(O23,'Matrice classement'!$B$2:$C$19))</f>
        <v>20</v>
      </c>
      <c r="Q23" s="4">
        <v>7</v>
      </c>
      <c r="R23" s="11">
        <v>3</v>
      </c>
      <c r="S23" s="12">
        <f>IF(R23="",0,LOOKUP(R23,'Matrice classement'!$B$2:$C$19))</f>
        <v>15</v>
      </c>
      <c r="T23" s="4">
        <v>41</v>
      </c>
      <c r="U23" s="11">
        <v>3</v>
      </c>
      <c r="V23" s="12">
        <f>IF(U23="",0,LOOKUP(U23,'Matrice classement'!$B$2:$C$19))</f>
        <v>15</v>
      </c>
      <c r="W23" s="4">
        <v>15</v>
      </c>
      <c r="X23" s="11" t="s">
        <v>273</v>
      </c>
      <c r="Y23" s="12">
        <f>IF(X23="",0,LOOKUP(X23,'Matrice classement'!$B$2:$C$19))</f>
        <v>0</v>
      </c>
      <c r="Z23" s="4" t="s">
        <v>273</v>
      </c>
      <c r="AA23" s="11">
        <v>4</v>
      </c>
      <c r="AB23" s="12">
        <f>IF(AA23="",0,LOOKUP(AA23,'Matrice classement'!$B$2:$C$19))</f>
        <v>13</v>
      </c>
      <c r="AC23" s="4">
        <v>35</v>
      </c>
      <c r="AD23" s="11"/>
      <c r="AE23" s="12"/>
      <c r="AF23" s="4"/>
      <c r="AG23" s="11"/>
      <c r="AH23" s="12"/>
      <c r="AI23" s="4"/>
      <c r="AJ23" s="11"/>
      <c r="AK23" s="12"/>
      <c r="AL23" s="4"/>
      <c r="AM23" s="13"/>
    </row>
    <row r="24" spans="1:39" ht="17">
      <c r="A24" s="13"/>
      <c r="B24" s="10">
        <v>3</v>
      </c>
      <c r="C24" s="80">
        <f>M24+P24+S24+V24+Y24+AB24+AE24+AH24+AK24</f>
        <v>62</v>
      </c>
      <c r="D24" s="9">
        <f>C24-MINA(M24,P24,S24,V24,Y24,AB24,AE24,AH24,AK24)</f>
        <v>62</v>
      </c>
      <c r="E24" s="35" t="s">
        <v>404</v>
      </c>
      <c r="F24" s="10" t="s">
        <v>386</v>
      </c>
      <c r="G24" s="10" t="s">
        <v>13</v>
      </c>
      <c r="H24" s="10" t="s">
        <v>84</v>
      </c>
      <c r="I24" s="10" t="s">
        <v>605</v>
      </c>
      <c r="J24" s="10">
        <v>1968</v>
      </c>
      <c r="K24" s="11" t="s">
        <v>18</v>
      </c>
      <c r="L24" s="11">
        <v>3</v>
      </c>
      <c r="M24" s="12">
        <f>IF(L24="",0,LOOKUP(L24,'Matrice classement'!$B$2:$C$19))</f>
        <v>15</v>
      </c>
      <c r="N24" s="4">
        <v>25</v>
      </c>
      <c r="O24" s="11">
        <v>6</v>
      </c>
      <c r="P24" s="12">
        <f>IF(O24="",0,LOOKUP(O24,'Matrice classement'!$B$2:$C$19))</f>
        <v>10</v>
      </c>
      <c r="Q24" s="4">
        <v>26</v>
      </c>
      <c r="R24" s="11">
        <v>4</v>
      </c>
      <c r="S24" s="12">
        <f>IF(R24="",0,LOOKUP(R24,'Matrice classement'!$B$2:$C$19))</f>
        <v>13</v>
      </c>
      <c r="T24" s="4">
        <v>47</v>
      </c>
      <c r="U24" s="11">
        <v>4</v>
      </c>
      <c r="V24" s="12">
        <f>IF(U24="",0,LOOKUP(U24,'Matrice classement'!$B$2:$C$19))</f>
        <v>13</v>
      </c>
      <c r="W24" s="4">
        <v>17</v>
      </c>
      <c r="X24" s="11" t="s">
        <v>273</v>
      </c>
      <c r="Y24" s="12">
        <f>IF(X24="",0,LOOKUP(X24,'Matrice classement'!$B$2:$C$19))</f>
        <v>0</v>
      </c>
      <c r="Z24" s="4" t="s">
        <v>273</v>
      </c>
      <c r="AA24" s="11">
        <v>5</v>
      </c>
      <c r="AB24" s="12">
        <f>IF(AA24="",0,LOOKUP(AA24,'Matrice classement'!$B$2:$C$19))</f>
        <v>11</v>
      </c>
      <c r="AC24" s="4">
        <v>45</v>
      </c>
      <c r="AD24" s="11"/>
      <c r="AE24" s="12"/>
      <c r="AF24" s="4"/>
      <c r="AG24" s="11"/>
      <c r="AH24" s="12"/>
      <c r="AI24" s="4"/>
      <c r="AJ24" s="11"/>
      <c r="AK24" s="12"/>
      <c r="AL24" s="4"/>
      <c r="AM24" s="13"/>
    </row>
    <row r="25" spans="1:39" ht="20" customHeight="1">
      <c r="A25" s="13"/>
      <c r="B25" s="10">
        <v>4</v>
      </c>
      <c r="C25" s="80">
        <f>M25+P25+S25+V25+Y25+AB25+AE25+AH25+AK25</f>
        <v>59</v>
      </c>
      <c r="D25" s="9">
        <f>C25-MINA(M25,P25,S25,V25,Y25,AB25,AE25,AH25,AK25)</f>
        <v>59</v>
      </c>
      <c r="E25" s="35" t="s">
        <v>78</v>
      </c>
      <c r="F25" s="35" t="s">
        <v>37</v>
      </c>
      <c r="G25" s="35" t="s">
        <v>14</v>
      </c>
      <c r="H25" s="35" t="s">
        <v>84</v>
      </c>
      <c r="I25" s="35" t="s">
        <v>607</v>
      </c>
      <c r="J25" s="35">
        <v>1996</v>
      </c>
      <c r="K25" s="68" t="s">
        <v>18</v>
      </c>
      <c r="L25" s="11">
        <v>5</v>
      </c>
      <c r="M25" s="12">
        <f>IF(L25="",0,LOOKUP(L25,'Matrice classement'!$B$2:$C$19))</f>
        <v>11</v>
      </c>
      <c r="N25" s="4">
        <v>32</v>
      </c>
      <c r="O25" s="11">
        <v>3</v>
      </c>
      <c r="P25" s="12">
        <f>IF(O25="",0,LOOKUP(O25,'Matrice classement'!$B$2:$C$19))</f>
        <v>15</v>
      </c>
      <c r="Q25" s="4">
        <v>10</v>
      </c>
      <c r="R25" s="11">
        <v>9</v>
      </c>
      <c r="S25" s="12">
        <f>IF(R25="",0,LOOKUP(R25,'Matrice classement'!$B$2:$C$19))</f>
        <v>7</v>
      </c>
      <c r="T25" s="4">
        <v>84</v>
      </c>
      <c r="U25" s="11">
        <v>5</v>
      </c>
      <c r="V25" s="12">
        <f>IF(U25="",0,LOOKUP(U25,'Matrice classement'!$B$2:$C$19))</f>
        <v>11</v>
      </c>
      <c r="W25" s="4">
        <v>25</v>
      </c>
      <c r="X25" s="11">
        <v>3</v>
      </c>
      <c r="Y25" s="12">
        <f>IF(X25="",0,LOOKUP(X25,'Matrice classement'!$B$2:$C$19))</f>
        <v>15</v>
      </c>
      <c r="Z25" s="4">
        <v>41</v>
      </c>
      <c r="AA25" s="11" t="s">
        <v>273</v>
      </c>
      <c r="AB25" s="12">
        <f>IF(AA25="",0,LOOKUP(AA25,'Matrice classement'!$B$2:$C$19))</f>
        <v>0</v>
      </c>
      <c r="AC25" s="4" t="s">
        <v>273</v>
      </c>
      <c r="AD25" s="11"/>
      <c r="AE25" s="12"/>
      <c r="AF25" s="4"/>
      <c r="AG25" s="11"/>
      <c r="AH25" s="12"/>
      <c r="AI25" s="4"/>
      <c r="AJ25" s="11"/>
      <c r="AK25" s="12"/>
      <c r="AL25" s="4"/>
      <c r="AM25" s="13"/>
    </row>
    <row r="26" spans="1:39" ht="19.5" customHeight="1">
      <c r="A26" s="13"/>
      <c r="B26" s="10">
        <v>5</v>
      </c>
      <c r="C26" s="80">
        <f>M26+P26+S26+V26+Y26+AB26+AE26+AH26+AK26</f>
        <v>52</v>
      </c>
      <c r="D26" s="9">
        <f>C26-MINA(M26,P26,S26,V26,Y26,AB26,AE26,AH26,AK26)</f>
        <v>52</v>
      </c>
      <c r="E26" s="35" t="s">
        <v>26</v>
      </c>
      <c r="F26" s="35" t="s">
        <v>77</v>
      </c>
      <c r="G26" s="35" t="s">
        <v>20</v>
      </c>
      <c r="H26" s="35" t="s">
        <v>84</v>
      </c>
      <c r="I26" s="35" t="s">
        <v>700</v>
      </c>
      <c r="J26" s="35">
        <v>1968</v>
      </c>
      <c r="K26" s="68" t="s">
        <v>18</v>
      </c>
      <c r="L26" s="11" t="s">
        <v>273</v>
      </c>
      <c r="M26" s="12">
        <f>IF(L26="",0,LOOKUP(L26,'Matrice classement'!$B$2:$C$19))</f>
        <v>0</v>
      </c>
      <c r="N26" s="4" t="s">
        <v>273</v>
      </c>
      <c r="O26" s="11" t="s">
        <v>273</v>
      </c>
      <c r="P26" s="12">
        <f>IF(O26="",0,LOOKUP(O26,'Matrice classement'!$B$2:$C$19))</f>
        <v>0</v>
      </c>
      <c r="Q26" s="4" t="s">
        <v>273</v>
      </c>
      <c r="R26" s="11">
        <v>1</v>
      </c>
      <c r="S26" s="12">
        <f>IF(R26="",0,LOOKUP(R26,'Matrice classement'!$B$2:$C$19))</f>
        <v>20</v>
      </c>
      <c r="T26" s="4">
        <v>35</v>
      </c>
      <c r="U26" s="11">
        <v>2</v>
      </c>
      <c r="V26" s="12">
        <f>IF(U26="",0,LOOKUP(U26,'Matrice classement'!$B$2:$C$19))</f>
        <v>17</v>
      </c>
      <c r="W26" s="4">
        <v>8</v>
      </c>
      <c r="X26" s="11" t="s">
        <v>273</v>
      </c>
      <c r="Y26" s="12">
        <f>IF(X26="",0,LOOKUP(X26,'Matrice classement'!$B$2:$C$19))</f>
        <v>0</v>
      </c>
      <c r="Z26" s="4" t="s">
        <v>273</v>
      </c>
      <c r="AA26" s="11">
        <v>3</v>
      </c>
      <c r="AB26" s="12">
        <f>IF(AA26="",0,LOOKUP(AA26,'Matrice classement'!$B$2:$C$19))</f>
        <v>15</v>
      </c>
      <c r="AC26" s="4">
        <v>29</v>
      </c>
      <c r="AD26" s="11"/>
      <c r="AE26" s="12"/>
      <c r="AF26" s="4"/>
      <c r="AG26" s="11"/>
      <c r="AH26" s="12"/>
      <c r="AI26" s="4"/>
      <c r="AJ26" s="11"/>
      <c r="AK26" s="12"/>
      <c r="AL26" s="4"/>
      <c r="AM26" s="13"/>
    </row>
    <row r="27" spans="1:39" ht="19.5" customHeight="1">
      <c r="A27" s="13"/>
      <c r="B27" s="10">
        <v>6</v>
      </c>
      <c r="C27" s="80">
        <f>M27+P27+S27+V27+Y27+AB27+AE27+AH27+AK27</f>
        <v>45</v>
      </c>
      <c r="D27" s="9">
        <f>C27-MINA(M27,P27,S27,V27,Y27,AB27,AE27,AH27,AK27)</f>
        <v>45</v>
      </c>
      <c r="E27" s="10" t="s">
        <v>44</v>
      </c>
      <c r="F27" s="10" t="s">
        <v>25</v>
      </c>
      <c r="G27" s="10" t="s">
        <v>13</v>
      </c>
      <c r="H27" s="10" t="s">
        <v>84</v>
      </c>
      <c r="I27" s="10" t="s">
        <v>610</v>
      </c>
      <c r="J27" s="10">
        <v>1974</v>
      </c>
      <c r="K27" s="11" t="s">
        <v>18</v>
      </c>
      <c r="L27" s="11">
        <v>8</v>
      </c>
      <c r="M27" s="12">
        <f>IF(L27="",0,LOOKUP(L27,'Matrice classement'!$B$2:$C$19))</f>
        <v>8</v>
      </c>
      <c r="N27" s="4">
        <v>46</v>
      </c>
      <c r="O27" s="11">
        <v>7</v>
      </c>
      <c r="P27" s="12">
        <f>IF(O27="",0,LOOKUP(O27,'Matrice classement'!$B$2:$C$19))</f>
        <v>9</v>
      </c>
      <c r="Q27" s="4">
        <v>33</v>
      </c>
      <c r="R27" s="11">
        <v>7</v>
      </c>
      <c r="S27" s="12">
        <f>IF(R27="",0,LOOKUP(R27,'Matrice classement'!$B$2:$C$19))</f>
        <v>9</v>
      </c>
      <c r="T27" s="4">
        <v>65</v>
      </c>
      <c r="U27" s="11">
        <v>6</v>
      </c>
      <c r="V27" s="12">
        <f>IF(U27="",0,LOOKUP(U27,'Matrice classement'!$B$2:$C$19))</f>
        <v>10</v>
      </c>
      <c r="W27" s="4">
        <v>36</v>
      </c>
      <c r="X27" s="11" t="s">
        <v>261</v>
      </c>
      <c r="Y27" s="12">
        <f>IF(X27="",0,LOOKUP(X27,'Matrice classement'!$B$2:$C$19))</f>
        <v>0</v>
      </c>
      <c r="Z27" s="4" t="s">
        <v>261</v>
      </c>
      <c r="AA27" s="11">
        <v>7</v>
      </c>
      <c r="AB27" s="12">
        <f>IF(AA27="",0,LOOKUP(AA27,'Matrice classement'!$B$2:$C$19))</f>
        <v>9</v>
      </c>
      <c r="AC27" s="4">
        <v>67</v>
      </c>
      <c r="AD27" s="11"/>
      <c r="AE27" s="12"/>
      <c r="AF27" s="4"/>
      <c r="AG27" s="11"/>
      <c r="AH27" s="12"/>
      <c r="AI27" s="4"/>
      <c r="AJ27" s="11"/>
      <c r="AK27" s="12"/>
      <c r="AL27" s="4"/>
      <c r="AM27" s="13"/>
    </row>
    <row r="28" spans="1:39" ht="17">
      <c r="A28" s="13"/>
      <c r="B28" s="10">
        <v>7</v>
      </c>
      <c r="C28" s="80">
        <f>M28+P28+S28+V28+Y28+AB28+AE28+AH28+AK28</f>
        <v>42</v>
      </c>
      <c r="D28" s="9">
        <f>C28-MINA(M28,P28,S28,V28,Y28,AB28,AE28,AH28,AK28)</f>
        <v>42</v>
      </c>
      <c r="E28" s="10" t="s">
        <v>34</v>
      </c>
      <c r="F28" s="10" t="s">
        <v>35</v>
      </c>
      <c r="G28" s="10" t="s">
        <v>23</v>
      </c>
      <c r="H28" s="10" t="s">
        <v>84</v>
      </c>
      <c r="I28" s="10" t="s">
        <v>609</v>
      </c>
      <c r="J28" s="10">
        <v>1961</v>
      </c>
      <c r="K28" s="11" t="s">
        <v>18</v>
      </c>
      <c r="L28" s="11">
        <v>7</v>
      </c>
      <c r="M28" s="12">
        <f>IF(L28="",0,LOOKUP(L28,'Matrice classement'!$B$2:$C$19))</f>
        <v>9</v>
      </c>
      <c r="N28" s="4">
        <v>42</v>
      </c>
      <c r="O28" s="11">
        <v>4</v>
      </c>
      <c r="P28" s="12">
        <f>IF(O28="",0,LOOKUP(O28,'Matrice classement'!$B$2:$C$19))</f>
        <v>13</v>
      </c>
      <c r="Q28" s="4">
        <v>10</v>
      </c>
      <c r="R28" s="11">
        <v>5</v>
      </c>
      <c r="S28" s="12">
        <f>IF(R28="",0,LOOKUP(R28,'Matrice classement'!$B$2:$C$19))</f>
        <v>11</v>
      </c>
      <c r="T28" s="4">
        <v>59</v>
      </c>
      <c r="U28" s="11">
        <v>7</v>
      </c>
      <c r="V28" s="12">
        <f>IF(U28="",0,LOOKUP(U28,'Matrice classement'!$B$2:$C$19))</f>
        <v>9</v>
      </c>
      <c r="W28" s="4">
        <v>51</v>
      </c>
      <c r="X28" s="11" t="s">
        <v>273</v>
      </c>
      <c r="Y28" s="12">
        <f>IF(X28="",0,LOOKUP(X28,'Matrice classement'!$B$2:$C$19))</f>
        <v>0</v>
      </c>
      <c r="Z28" s="4" t="s">
        <v>273</v>
      </c>
      <c r="AA28" s="11" t="s">
        <v>273</v>
      </c>
      <c r="AB28" s="12">
        <f>IF(AA28="",0,LOOKUP(AA28,'Matrice classement'!$B$2:$C$19))</f>
        <v>0</v>
      </c>
      <c r="AC28" s="5" t="s">
        <v>273</v>
      </c>
      <c r="AD28" s="11"/>
      <c r="AE28" s="3"/>
      <c r="AF28" s="5"/>
      <c r="AG28" s="11"/>
      <c r="AH28" s="12"/>
      <c r="AI28" s="4"/>
      <c r="AJ28" s="11"/>
      <c r="AK28" s="12"/>
      <c r="AL28" s="4"/>
      <c r="AM28" s="13"/>
    </row>
    <row r="29" spans="1:39" ht="19.5" customHeight="1">
      <c r="A29" s="13"/>
      <c r="B29" s="10">
        <v>8</v>
      </c>
      <c r="C29" s="80">
        <f>M29+P29+S29+V29+Y29+AB29+AE29+AH29+AK29</f>
        <v>42</v>
      </c>
      <c r="D29" s="9">
        <f>C29-MINA(M29,P29,S29,V29,Y29,AB29,AE29,AH29,AK29)</f>
        <v>42</v>
      </c>
      <c r="E29" s="10" t="s">
        <v>92</v>
      </c>
      <c r="F29" s="10" t="s">
        <v>32</v>
      </c>
      <c r="G29" s="10" t="s">
        <v>13</v>
      </c>
      <c r="H29" s="10" t="s">
        <v>84</v>
      </c>
      <c r="I29" s="10" t="s">
        <v>608</v>
      </c>
      <c r="J29" s="11">
        <v>1981</v>
      </c>
      <c r="K29" s="11" t="s">
        <v>18</v>
      </c>
      <c r="L29" s="11">
        <v>6</v>
      </c>
      <c r="M29" s="12">
        <f>IF(L29="",0,LOOKUP(L29,'Matrice classement'!$B$2:$C$19))</f>
        <v>10</v>
      </c>
      <c r="N29" s="4">
        <v>39</v>
      </c>
      <c r="O29" s="11">
        <v>8</v>
      </c>
      <c r="P29" s="12">
        <f>IF(O29="",0,LOOKUP(O29,'Matrice classement'!$B$2:$C$19))</f>
        <v>8</v>
      </c>
      <c r="Q29" s="4">
        <v>33</v>
      </c>
      <c r="R29" s="11">
        <v>8</v>
      </c>
      <c r="S29" s="12">
        <f>IF(R29="",0,LOOKUP(R29,'Matrice classement'!$B$2:$C$19))</f>
        <v>8</v>
      </c>
      <c r="T29" s="4">
        <v>79</v>
      </c>
      <c r="U29" s="11">
        <v>8</v>
      </c>
      <c r="V29" s="12">
        <f>IF(U29="",0,LOOKUP(U29,'Matrice classement'!$B$2:$C$19))</f>
        <v>8</v>
      </c>
      <c r="W29" s="4">
        <v>63</v>
      </c>
      <c r="X29" s="11" t="s">
        <v>273</v>
      </c>
      <c r="Y29" s="12">
        <f>IF(X29="",0,LOOKUP(X29,'Matrice classement'!$B$2:$C$19))</f>
        <v>0</v>
      </c>
      <c r="Z29" s="4" t="s">
        <v>273</v>
      </c>
      <c r="AA29" s="11">
        <v>8</v>
      </c>
      <c r="AB29" s="12">
        <f>IF(AA29="",0,LOOKUP(AA29,'Matrice classement'!$B$2:$C$19))</f>
        <v>8</v>
      </c>
      <c r="AC29" s="4">
        <v>74</v>
      </c>
      <c r="AD29" s="11"/>
      <c r="AE29" s="12"/>
      <c r="AF29" s="4"/>
      <c r="AG29" s="11"/>
      <c r="AH29" s="12"/>
      <c r="AI29" s="4"/>
      <c r="AJ29" s="11"/>
      <c r="AK29" s="12"/>
      <c r="AL29" s="4"/>
      <c r="AM29" s="13"/>
    </row>
    <row r="30" spans="1:39" ht="19.5" customHeight="1">
      <c r="A30" s="13"/>
      <c r="B30" s="10">
        <v>9</v>
      </c>
      <c r="C30" s="80">
        <f>M30+P30+S30+V30+Y30+AB30+AE30+AH30+AK30</f>
        <v>40</v>
      </c>
      <c r="D30" s="9">
        <f>C30-MINA(M30,P30,S30,V30,Y30,AB30,AE30,AH30,AK30)</f>
        <v>40</v>
      </c>
      <c r="E30" s="35" t="s">
        <v>325</v>
      </c>
      <c r="F30" s="10" t="s">
        <v>326</v>
      </c>
      <c r="G30" s="10" t="s">
        <v>156</v>
      </c>
      <c r="H30" s="10" t="s">
        <v>140</v>
      </c>
      <c r="I30" s="10" t="s">
        <v>603</v>
      </c>
      <c r="J30" s="10">
        <v>1970</v>
      </c>
      <c r="K30" s="11" t="s">
        <v>18</v>
      </c>
      <c r="L30" s="11">
        <v>1</v>
      </c>
      <c r="M30" s="12">
        <f>IF(L30="",0,LOOKUP(L30,'Matrice classement'!$B$2:$C$19))</f>
        <v>20</v>
      </c>
      <c r="N30" s="4">
        <v>14</v>
      </c>
      <c r="O30" s="11" t="s">
        <v>273</v>
      </c>
      <c r="P30" s="12">
        <f>IF(O30="",0,LOOKUP(O30,'Matrice classement'!$B$2:$C$19))</f>
        <v>0</v>
      </c>
      <c r="Q30" s="4" t="s">
        <v>273</v>
      </c>
      <c r="R30" s="11" t="s">
        <v>273</v>
      </c>
      <c r="S30" s="12">
        <f>IF(R30="",0,LOOKUP(R30,'Matrice classement'!$B$2:$C$19))</f>
        <v>0</v>
      </c>
      <c r="T30" s="4" t="s">
        <v>273</v>
      </c>
      <c r="U30" s="11" t="s">
        <v>273</v>
      </c>
      <c r="V30" s="12">
        <f>IF(U30="",0,LOOKUP(U30,'Matrice classement'!$B$2:$C$19))</f>
        <v>0</v>
      </c>
      <c r="W30" s="4" t="s">
        <v>273</v>
      </c>
      <c r="X30" s="11" t="s">
        <v>273</v>
      </c>
      <c r="Y30" s="12">
        <f>IF(X30="",0,LOOKUP(X30,'Matrice classement'!$B$2:$C$19))</f>
        <v>0</v>
      </c>
      <c r="Z30" s="4" t="s">
        <v>273</v>
      </c>
      <c r="AA30" s="11">
        <v>1</v>
      </c>
      <c r="AB30" s="12">
        <f>IF(AA30="",0,LOOKUP(AA30,'Matrice classement'!$B$2:$C$19))</f>
        <v>20</v>
      </c>
      <c r="AC30" s="4">
        <v>10</v>
      </c>
      <c r="AD30" s="11"/>
      <c r="AE30" s="12"/>
      <c r="AF30" s="4"/>
      <c r="AG30" s="11"/>
      <c r="AH30" s="12"/>
      <c r="AI30" s="4"/>
      <c r="AJ30" s="11"/>
      <c r="AK30" s="12"/>
      <c r="AL30" s="4"/>
      <c r="AM30" s="13"/>
    </row>
    <row r="31" spans="1:39" ht="19.5" customHeight="1">
      <c r="A31" s="13"/>
      <c r="B31" s="10">
        <v>10</v>
      </c>
      <c r="C31" s="80">
        <f>M31+P31+S31+V31+Y31+AB31+AE31+AH31+AK31</f>
        <v>34</v>
      </c>
      <c r="D31" s="9">
        <f>C31-MINA(M31,P31,S31,V31,Y31,AB31,AE31,AH31,AK31)</f>
        <v>34</v>
      </c>
      <c r="E31" s="28" t="s">
        <v>505</v>
      </c>
      <c r="F31" s="28" t="s">
        <v>503</v>
      </c>
      <c r="G31" s="28" t="s">
        <v>144</v>
      </c>
      <c r="H31" s="28" t="s">
        <v>138</v>
      </c>
      <c r="I31" s="28" t="s">
        <v>613</v>
      </c>
      <c r="J31" s="28">
        <v>1997</v>
      </c>
      <c r="K31" s="29" t="s">
        <v>38</v>
      </c>
      <c r="L31" s="11" t="s">
        <v>273</v>
      </c>
      <c r="M31" s="12">
        <f>IF(L31="",0,LOOKUP(L31,'Matrice classement'!$B$2:$C$19))</f>
        <v>0</v>
      </c>
      <c r="N31" s="4" t="s">
        <v>273</v>
      </c>
      <c r="O31" s="11">
        <v>9</v>
      </c>
      <c r="P31" s="12">
        <f>IF(O31="",0,LOOKUP(O31,'Matrice classement'!$B$2:$C$19))</f>
        <v>7</v>
      </c>
      <c r="Q31" s="4">
        <v>42</v>
      </c>
      <c r="R31" s="11" t="s">
        <v>261</v>
      </c>
      <c r="S31" s="12">
        <f>IF(R31="",0,LOOKUP(R31,'Matrice classement'!$B$2:$C$19))</f>
        <v>0</v>
      </c>
      <c r="T31" s="4" t="s">
        <v>261</v>
      </c>
      <c r="U31" s="11">
        <v>10</v>
      </c>
      <c r="V31" s="12">
        <f>IF(U31="",0,LOOKUP(U31,'Matrice classement'!$B$2:$C$19))</f>
        <v>6</v>
      </c>
      <c r="W31" s="4">
        <v>67</v>
      </c>
      <c r="X31" s="11">
        <v>5</v>
      </c>
      <c r="Y31" s="12">
        <f>IF(X31="",0,LOOKUP(X31,'Matrice classement'!$B$2:$C$19))</f>
        <v>11</v>
      </c>
      <c r="Z31" s="4">
        <v>58</v>
      </c>
      <c r="AA31" s="11">
        <v>6</v>
      </c>
      <c r="AB31" s="12">
        <f>IF(AA31="",0,LOOKUP(AA31,'Matrice classement'!$B$2:$C$19))</f>
        <v>10</v>
      </c>
      <c r="AC31" s="4">
        <v>64</v>
      </c>
      <c r="AD31" s="11"/>
      <c r="AE31" s="12"/>
      <c r="AF31" s="5"/>
      <c r="AG31" s="11"/>
      <c r="AH31" s="12"/>
      <c r="AI31" s="4"/>
      <c r="AJ31" s="11"/>
      <c r="AK31" s="12"/>
      <c r="AL31" s="4"/>
      <c r="AM31" s="13"/>
    </row>
    <row r="32" spans="1:39" ht="17">
      <c r="A32" s="13"/>
      <c r="B32" s="10">
        <v>11</v>
      </c>
      <c r="C32" s="80">
        <f>M32+P32+S32+V32+Y32+AB32+AE32+AH32+AK32</f>
        <v>31</v>
      </c>
      <c r="D32" s="9">
        <f>C32-MINA(M32,P32,S32,V32,Y32,AB32,AE32,AH32,AK32)</f>
        <v>31</v>
      </c>
      <c r="E32" s="10" t="s">
        <v>41</v>
      </c>
      <c r="F32" s="10" t="s">
        <v>42</v>
      </c>
      <c r="G32" s="10" t="s">
        <v>23</v>
      </c>
      <c r="H32" s="10" t="s">
        <v>84</v>
      </c>
      <c r="I32" s="10" t="s">
        <v>611</v>
      </c>
      <c r="J32" s="10">
        <v>1986</v>
      </c>
      <c r="K32" s="11" t="s">
        <v>18</v>
      </c>
      <c r="L32" s="11">
        <v>9</v>
      </c>
      <c r="M32" s="12">
        <f>IF(L32="",0,LOOKUP(L32,'Matrice classement'!$B$2:$C$19))</f>
        <v>7</v>
      </c>
      <c r="N32" s="4">
        <v>92</v>
      </c>
      <c r="O32" s="11">
        <v>10</v>
      </c>
      <c r="P32" s="12">
        <f>IF(O32="",0,LOOKUP(O32,'Matrice classement'!$B$2:$C$19))</f>
        <v>6</v>
      </c>
      <c r="Q32" s="4">
        <v>52</v>
      </c>
      <c r="R32" s="11">
        <v>11</v>
      </c>
      <c r="S32" s="12">
        <f>IF(R32="",0,LOOKUP(R32,'Matrice classement'!$B$2:$C$19))</f>
        <v>5</v>
      </c>
      <c r="T32" s="4">
        <v>96</v>
      </c>
      <c r="U32" s="11">
        <v>9</v>
      </c>
      <c r="V32" s="12">
        <f>IF(U32="",0,LOOKUP(U32,'Matrice classement'!$B$2:$C$19))</f>
        <v>7</v>
      </c>
      <c r="W32" s="4">
        <v>63</v>
      </c>
      <c r="X32" s="11" t="s">
        <v>273</v>
      </c>
      <c r="Y32" s="12">
        <f>IF(X32="",0,LOOKUP(X32,'Matrice classement'!$B$2:$C$19))</f>
        <v>0</v>
      </c>
      <c r="Z32" s="4" t="s">
        <v>273</v>
      </c>
      <c r="AA32" s="68">
        <v>10</v>
      </c>
      <c r="AB32" s="12">
        <f>IF(AA32="",0,LOOKUP(AA32,'Matrice classement'!$B$2:$C$19))</f>
        <v>6</v>
      </c>
      <c r="AC32" s="200">
        <v>94</v>
      </c>
      <c r="AD32" s="11"/>
      <c r="AE32" s="12"/>
      <c r="AF32" s="4"/>
      <c r="AG32" s="11"/>
      <c r="AH32" s="12"/>
      <c r="AI32" s="4"/>
      <c r="AJ32" s="11"/>
      <c r="AK32" s="12"/>
      <c r="AL32" s="4"/>
      <c r="AM32" s="13"/>
    </row>
    <row r="33" spans="1:39" ht="19.5" customHeight="1">
      <c r="A33" s="13"/>
      <c r="B33" s="10">
        <v>12</v>
      </c>
      <c r="C33" s="80">
        <f>M33+P33+S33+V33+Y33+AB33+AE33+AH33+AK33</f>
        <v>31</v>
      </c>
      <c r="D33" s="9">
        <f>C33-MINA(M33,P33,S33,V33,Y33,AB33,AE33,AH33,AK33)</f>
        <v>31</v>
      </c>
      <c r="E33" s="10" t="s">
        <v>247</v>
      </c>
      <c r="F33" s="10" t="s">
        <v>30</v>
      </c>
      <c r="G33" s="10" t="s">
        <v>144</v>
      </c>
      <c r="H33" s="10" t="s">
        <v>138</v>
      </c>
      <c r="I33" s="10" t="s">
        <v>612</v>
      </c>
      <c r="J33" s="10">
        <v>1989</v>
      </c>
      <c r="K33" s="11" t="s">
        <v>18</v>
      </c>
      <c r="L33" s="11" t="s">
        <v>273</v>
      </c>
      <c r="M33" s="12">
        <f>IF(L33="",0,LOOKUP(L33,'Matrice classement'!$B$2:$C$19))</f>
        <v>0</v>
      </c>
      <c r="N33" s="4" t="s">
        <v>273</v>
      </c>
      <c r="O33" s="11">
        <v>11</v>
      </c>
      <c r="P33" s="12">
        <f>IF(O33="",0,LOOKUP(O33,'Matrice classement'!$B$2:$C$19))</f>
        <v>5</v>
      </c>
      <c r="Q33" s="4">
        <v>54</v>
      </c>
      <c r="R33" s="11">
        <v>10</v>
      </c>
      <c r="S33" s="12">
        <f>IF(R33="",0,LOOKUP(R33,'Matrice classement'!$B$2:$C$19))</f>
        <v>6</v>
      </c>
      <c r="T33" s="4">
        <v>89</v>
      </c>
      <c r="U33" s="11" t="s">
        <v>261</v>
      </c>
      <c r="V33" s="12">
        <f>IF(U33="",0,LOOKUP(U33,'Matrice classement'!$B$2:$C$19))</f>
        <v>0</v>
      </c>
      <c r="W33" s="4" t="s">
        <v>261</v>
      </c>
      <c r="X33" s="11">
        <v>4</v>
      </c>
      <c r="Y33" s="12">
        <f>IF(X33="",0,LOOKUP(X33,'Matrice classement'!$B$2:$C$19))</f>
        <v>13</v>
      </c>
      <c r="Z33" s="4">
        <v>46</v>
      </c>
      <c r="AA33" s="11">
        <v>9</v>
      </c>
      <c r="AB33" s="12">
        <f>IF(AA33="",0,LOOKUP(AA33,'Matrice classement'!$B$2:$C$19))</f>
        <v>7</v>
      </c>
      <c r="AC33" s="4">
        <v>76</v>
      </c>
      <c r="AD33" s="11"/>
      <c r="AE33" s="12"/>
      <c r="AF33" s="4"/>
      <c r="AG33" s="11"/>
      <c r="AH33" s="12"/>
      <c r="AI33" s="4"/>
      <c r="AJ33" s="11"/>
      <c r="AK33" s="12"/>
      <c r="AL33" s="4"/>
      <c r="AM33" s="13"/>
    </row>
    <row r="34" spans="1:39" ht="17">
      <c r="A34" s="13"/>
      <c r="B34" s="10">
        <v>13</v>
      </c>
      <c r="C34" s="80">
        <f>M34+P34+S34+V34+Y34+AB34+AE34+AH34+AK34</f>
        <v>28</v>
      </c>
      <c r="D34" s="9">
        <f>C34-MINA(M34,P34,S34,V34,Y34,AB34,AE34,AH34,AK34)</f>
        <v>28</v>
      </c>
      <c r="E34" s="35" t="s">
        <v>443</v>
      </c>
      <c r="F34" s="10" t="s">
        <v>503</v>
      </c>
      <c r="G34" s="10" t="s">
        <v>661</v>
      </c>
      <c r="H34" s="10" t="s">
        <v>141</v>
      </c>
      <c r="I34" s="10" t="s">
        <v>583</v>
      </c>
      <c r="J34" s="10">
        <v>1993</v>
      </c>
      <c r="K34" s="11" t="s">
        <v>18</v>
      </c>
      <c r="L34" s="11" t="s">
        <v>273</v>
      </c>
      <c r="M34" s="12">
        <f>IF(L34="",0,LOOKUP(L34,'Matrice classement'!$B$2:$C$19))</f>
        <v>0</v>
      </c>
      <c r="N34" s="4" t="s">
        <v>273</v>
      </c>
      <c r="O34" s="11">
        <v>5</v>
      </c>
      <c r="P34" s="12">
        <f>IF(O34="",0,LOOKUP(O34,'Matrice classement'!$B$2:$C$19))</f>
        <v>11</v>
      </c>
      <c r="Q34" s="4">
        <v>19</v>
      </c>
      <c r="R34" s="11" t="s">
        <v>273</v>
      </c>
      <c r="S34" s="12">
        <f>IF(R34="",0,LOOKUP(R34,'Matrice classement'!$B$2:$C$19))</f>
        <v>0</v>
      </c>
      <c r="T34" s="4" t="s">
        <v>273</v>
      </c>
      <c r="U34" s="11" t="s">
        <v>273</v>
      </c>
      <c r="V34" s="12">
        <f>IF(U34="",0,LOOKUP(U34,'Matrice classement'!$B$2:$C$19))</f>
        <v>0</v>
      </c>
      <c r="W34" s="4" t="s">
        <v>273</v>
      </c>
      <c r="X34" s="11">
        <v>2</v>
      </c>
      <c r="Y34" s="3">
        <f>IF(X34="",0,LOOKUP(X34,'Matrice classement'!$B$2:$C$19))</f>
        <v>17</v>
      </c>
      <c r="Z34" s="5">
        <v>31</v>
      </c>
      <c r="AA34" s="11" t="s">
        <v>273</v>
      </c>
      <c r="AB34" s="12">
        <f>IF(AA34="",0,LOOKUP(AA34,'Matrice classement'!$B$2:$C$19))</f>
        <v>0</v>
      </c>
      <c r="AC34" s="4" t="s">
        <v>273</v>
      </c>
      <c r="AD34" s="11"/>
      <c r="AE34" s="12"/>
      <c r="AF34" s="4"/>
      <c r="AG34" s="116"/>
      <c r="AH34" s="12"/>
      <c r="AI34" s="4"/>
      <c r="AJ34" s="116"/>
      <c r="AK34" s="12"/>
      <c r="AL34" s="4"/>
      <c r="AM34" s="13"/>
    </row>
    <row r="35" spans="1:39" ht="17">
      <c r="A35" s="13"/>
      <c r="B35" s="10">
        <v>14</v>
      </c>
      <c r="C35" s="80">
        <f>M35+P35+S35+V35+Y35+AB35+AE35+AH35+AK35</f>
        <v>23</v>
      </c>
      <c r="D35" s="9">
        <f>C35-MINA(M35,P35,S35,V35,Y35,AB35,AE35,AH35,AK35)</f>
        <v>23</v>
      </c>
      <c r="E35" s="10" t="s">
        <v>29</v>
      </c>
      <c r="F35" s="10" t="s">
        <v>30</v>
      </c>
      <c r="G35" s="10" t="s">
        <v>13</v>
      </c>
      <c r="H35" s="10" t="s">
        <v>84</v>
      </c>
      <c r="I35" s="10" t="s">
        <v>606</v>
      </c>
      <c r="J35" s="10">
        <v>1975</v>
      </c>
      <c r="K35" s="11" t="s">
        <v>18</v>
      </c>
      <c r="L35" s="11">
        <v>4</v>
      </c>
      <c r="M35" s="12">
        <f>IF(L35="",0,LOOKUP(L35,'Matrice classement'!$B$2:$C$19))</f>
        <v>13</v>
      </c>
      <c r="N35" s="4">
        <v>26</v>
      </c>
      <c r="O35" s="11" t="s">
        <v>273</v>
      </c>
      <c r="P35" s="12">
        <f>IF(O35="",0,LOOKUP(O35,'Matrice classement'!$B$2:$C$19))</f>
        <v>0</v>
      </c>
      <c r="Q35" s="4" t="s">
        <v>273</v>
      </c>
      <c r="R35" s="11">
        <v>6</v>
      </c>
      <c r="S35" s="12">
        <f>IF(R35="",0,LOOKUP(R35,'Matrice classement'!$B$2:$C$19))</f>
        <v>10</v>
      </c>
      <c r="T35" s="4">
        <v>64</v>
      </c>
      <c r="U35" s="11" t="s">
        <v>273</v>
      </c>
      <c r="V35" s="12">
        <f>IF(U35="",0,LOOKUP(U35,'Matrice classement'!$B$2:$C$19))</f>
        <v>0</v>
      </c>
      <c r="W35" s="4" t="s">
        <v>273</v>
      </c>
      <c r="X35" s="11" t="s">
        <v>273</v>
      </c>
      <c r="Y35" s="12">
        <f>IF(X35="",0,LOOKUP(X35,'Matrice classement'!$B$2:$C$19))</f>
        <v>0</v>
      </c>
      <c r="Z35" s="4" t="s">
        <v>273</v>
      </c>
      <c r="AA35" s="11" t="s">
        <v>273</v>
      </c>
      <c r="AB35" s="12">
        <f>IF(AA35="",0,LOOKUP(AA35,'Matrice classement'!$B$2:$C$19))</f>
        <v>0</v>
      </c>
      <c r="AC35" s="4" t="s">
        <v>273</v>
      </c>
      <c r="AD35" s="11"/>
      <c r="AE35" s="12"/>
      <c r="AF35" s="4"/>
      <c r="AG35" s="116"/>
      <c r="AH35" s="12"/>
      <c r="AI35" s="4"/>
      <c r="AJ35" s="116"/>
      <c r="AK35" s="12"/>
      <c r="AL35" s="4"/>
      <c r="AM35" s="13"/>
    </row>
    <row r="36" spans="1:39" ht="17">
      <c r="A36" s="13"/>
      <c r="B36" s="10">
        <v>15</v>
      </c>
      <c r="C36" s="80">
        <f>M36+P36+S36+V36+Y36+AB36+AE36+AH36+AK36</f>
        <v>10</v>
      </c>
      <c r="D36" s="9">
        <f>C36-MINA(M36,P36,S36,V36,Y36,AB36,AE36,AH36,AK36)</f>
        <v>10</v>
      </c>
      <c r="E36" s="10" t="s">
        <v>347</v>
      </c>
      <c r="F36" s="10" t="s">
        <v>348</v>
      </c>
      <c r="G36" s="10" t="s">
        <v>349</v>
      </c>
      <c r="H36" s="10" t="s">
        <v>141</v>
      </c>
      <c r="I36" s="10" t="s">
        <v>737</v>
      </c>
      <c r="J36" s="10">
        <v>1964</v>
      </c>
      <c r="K36" s="11" t="s">
        <v>18</v>
      </c>
      <c r="L36" s="11" t="s">
        <v>273</v>
      </c>
      <c r="M36" s="12">
        <f>IF(L36="",0,LOOKUP(L36,'Matrice classement'!$B$2:$C$19))</f>
        <v>0</v>
      </c>
      <c r="N36" s="4" t="s">
        <v>273</v>
      </c>
      <c r="O36" s="11" t="s">
        <v>273</v>
      </c>
      <c r="P36" s="12">
        <f>IF(O36="",0,LOOKUP(O36,'Matrice classement'!$B$2:$C$19))</f>
        <v>0</v>
      </c>
      <c r="Q36" s="4" t="s">
        <v>273</v>
      </c>
      <c r="R36" s="11" t="s">
        <v>273</v>
      </c>
      <c r="S36" s="12">
        <f>IF(R36="",0,LOOKUP(R36,'Matrice classement'!$B$2:$C$19))</f>
        <v>0</v>
      </c>
      <c r="T36" s="4" t="s">
        <v>273</v>
      </c>
      <c r="U36" s="11" t="s">
        <v>273</v>
      </c>
      <c r="V36" s="12">
        <f>IF(U36="",0,LOOKUP(U36,'Matrice classement'!$B$2:$C$19))</f>
        <v>0</v>
      </c>
      <c r="W36" s="4" t="s">
        <v>273</v>
      </c>
      <c r="X36" s="11">
        <v>6</v>
      </c>
      <c r="Y36" s="12">
        <f>IF(X36="",0,LOOKUP(X36,'Matrice classement'!$B$2:$C$19))</f>
        <v>10</v>
      </c>
      <c r="Z36" s="4">
        <v>64</v>
      </c>
      <c r="AA36" s="11" t="s">
        <v>273</v>
      </c>
      <c r="AB36" s="12">
        <f>IF(AA36="",0,LOOKUP(AA36,'Matrice classement'!$B$2:$C$19))</f>
        <v>0</v>
      </c>
      <c r="AC36" s="4" t="s">
        <v>273</v>
      </c>
      <c r="AD36" s="11"/>
      <c r="AE36" s="12"/>
      <c r="AF36" s="4"/>
      <c r="AG36" s="116"/>
      <c r="AH36" s="12"/>
      <c r="AI36" s="4"/>
      <c r="AJ36" s="116"/>
      <c r="AK36" s="12"/>
      <c r="AL36" s="4"/>
      <c r="AM36" s="13"/>
    </row>
    <row r="37" spans="1:39" ht="17">
      <c r="A37" s="13"/>
      <c r="B37" s="10">
        <v>16</v>
      </c>
      <c r="C37" s="80">
        <f>M37+P37+S37+V37+Y37+AB37+AE37+AH37+AK37</f>
        <v>9</v>
      </c>
      <c r="D37" s="9">
        <f>C37-MINA(M37,P37,S37,V37,Y37,AB37,AE37,AH37,AK37)</f>
        <v>9</v>
      </c>
      <c r="E37" s="10" t="s">
        <v>281</v>
      </c>
      <c r="F37" s="10" t="s">
        <v>22</v>
      </c>
      <c r="G37" s="10" t="s">
        <v>20</v>
      </c>
      <c r="H37" s="10" t="s">
        <v>84</v>
      </c>
      <c r="I37" s="10" t="s">
        <v>726</v>
      </c>
      <c r="J37" s="10">
        <v>1993</v>
      </c>
      <c r="K37" s="11" t="s">
        <v>18</v>
      </c>
      <c r="L37" s="11" t="s">
        <v>273</v>
      </c>
      <c r="M37" s="12">
        <f>IF(L37="",0,LOOKUP(L37,'Matrice classement'!$B$2:$C$19))</f>
        <v>0</v>
      </c>
      <c r="N37" s="4" t="s">
        <v>273</v>
      </c>
      <c r="O37" s="11" t="s">
        <v>273</v>
      </c>
      <c r="P37" s="12">
        <f>IF(O37="",0,LOOKUP(O37,'Matrice classement'!$B$2:$C$19))</f>
        <v>0</v>
      </c>
      <c r="Q37" s="4" t="s">
        <v>273</v>
      </c>
      <c r="R37" s="11" t="s">
        <v>273</v>
      </c>
      <c r="S37" s="12">
        <f>IF(R37="",0,LOOKUP(R37,'Matrice classement'!$B$2:$C$19))</f>
        <v>0</v>
      </c>
      <c r="T37" s="4" t="s">
        <v>273</v>
      </c>
      <c r="U37" s="11" t="s">
        <v>273</v>
      </c>
      <c r="V37" s="12">
        <f>IF(U37="",0,LOOKUP(U37,'Matrice classement'!$B$2:$C$19))</f>
        <v>0</v>
      </c>
      <c r="W37" s="4" t="s">
        <v>273</v>
      </c>
      <c r="X37" s="11">
        <v>7</v>
      </c>
      <c r="Y37" s="12">
        <f>IF(X37="",0,LOOKUP(X37,'Matrice classement'!$B$2:$C$19))</f>
        <v>9</v>
      </c>
      <c r="Z37" s="4">
        <v>66</v>
      </c>
      <c r="AA37" s="11" t="s">
        <v>273</v>
      </c>
      <c r="AB37" s="12">
        <f>IF(AA37="",0,LOOKUP(AA37,'Matrice classement'!$B$2:$C$19))</f>
        <v>0</v>
      </c>
      <c r="AC37" s="4" t="s">
        <v>273</v>
      </c>
      <c r="AD37" s="11"/>
      <c r="AE37" s="12"/>
      <c r="AF37" s="4"/>
      <c r="AG37" s="116"/>
      <c r="AH37" s="12"/>
      <c r="AI37" s="4"/>
      <c r="AJ37" s="116"/>
      <c r="AK37" s="12"/>
      <c r="AL37" s="4"/>
      <c r="AM37" s="13"/>
    </row>
    <row r="38" spans="1:39" ht="20" customHeight="1">
      <c r="A38" s="13"/>
      <c r="B38" s="10">
        <v>17</v>
      </c>
      <c r="C38" s="80">
        <f>M38+P38+S38+V38+Y38+AB38+AE38+AH38+AK38</f>
        <v>8</v>
      </c>
      <c r="D38" s="9">
        <f>C38-MINA(M38,P38,S38,V38,Y38,AB38,AE38,AH38,AK38)</f>
        <v>8</v>
      </c>
      <c r="E38" s="10" t="s">
        <v>342</v>
      </c>
      <c r="F38" s="10" t="s">
        <v>738</v>
      </c>
      <c r="G38" s="10" t="s">
        <v>315</v>
      </c>
      <c r="H38" s="10" t="s">
        <v>141</v>
      </c>
      <c r="I38" s="10" t="s">
        <v>736</v>
      </c>
      <c r="J38" s="11">
        <v>1999</v>
      </c>
      <c r="K38" s="11" t="s">
        <v>18</v>
      </c>
      <c r="L38" s="11" t="s">
        <v>273</v>
      </c>
      <c r="M38" s="12">
        <f>IF(L38="",0,LOOKUP(L38,'Matrice classement'!$B$2:$C$19))</f>
        <v>0</v>
      </c>
      <c r="N38" s="4" t="s">
        <v>273</v>
      </c>
      <c r="O38" s="11" t="s">
        <v>273</v>
      </c>
      <c r="P38" s="12">
        <f>IF(O38="",0,LOOKUP(O38,'Matrice classement'!$B$2:$C$19))</f>
        <v>0</v>
      </c>
      <c r="Q38" s="4" t="s">
        <v>273</v>
      </c>
      <c r="R38" s="11" t="s">
        <v>273</v>
      </c>
      <c r="S38" s="12">
        <f>IF(R38="",0,LOOKUP(R38,'Matrice classement'!$B$2:$C$19))</f>
        <v>0</v>
      </c>
      <c r="T38" s="4" t="s">
        <v>273</v>
      </c>
      <c r="U38" s="11" t="s">
        <v>273</v>
      </c>
      <c r="V38" s="12">
        <f>IF(U38="",0,LOOKUP(U38,'Matrice classement'!$B$2:$C$19))</f>
        <v>0</v>
      </c>
      <c r="W38" s="4" t="s">
        <v>273</v>
      </c>
      <c r="X38" s="11">
        <v>8</v>
      </c>
      <c r="Y38" s="12">
        <f>IF(X38="",0,LOOKUP(X38,'Matrice classement'!$B$2:$C$19))</f>
        <v>8</v>
      </c>
      <c r="Z38" s="4">
        <v>105</v>
      </c>
      <c r="AA38" s="116" t="s">
        <v>273</v>
      </c>
      <c r="AB38" s="12">
        <f>IF(AA38="",0,LOOKUP(AA38,'Matrice classement'!$B$2:$C$19))</f>
        <v>0</v>
      </c>
      <c r="AC38" s="4" t="s">
        <v>273</v>
      </c>
      <c r="AD38" s="11"/>
      <c r="AE38" s="12"/>
      <c r="AF38" s="4"/>
      <c r="AG38" s="11"/>
      <c r="AH38" s="12"/>
      <c r="AI38" s="4"/>
      <c r="AJ38" s="11"/>
      <c r="AK38" s="12"/>
      <c r="AL38" s="4"/>
      <c r="AM38" s="13"/>
    </row>
    <row r="39" spans="1:39" ht="19.5" customHeight="1">
      <c r="A39" s="13"/>
      <c r="B39" s="20">
        <v>18</v>
      </c>
      <c r="C39" s="81">
        <f>M39+P39+S39+V39+Y39+AB39+AE39+AH39+AK39</f>
        <v>0</v>
      </c>
      <c r="D39" s="8">
        <f>C39-MINA(M39,P39,S39,V39,Y39,AB39,AE39,AH39,AK39)</f>
        <v>0</v>
      </c>
      <c r="E39" s="63" t="s">
        <v>275</v>
      </c>
      <c r="F39" s="20" t="s">
        <v>54</v>
      </c>
      <c r="G39" s="20" t="s">
        <v>14</v>
      </c>
      <c r="H39" s="20" t="s">
        <v>84</v>
      </c>
      <c r="I39" s="20"/>
      <c r="J39" s="21"/>
      <c r="K39" s="21" t="s">
        <v>18</v>
      </c>
      <c r="L39" s="21" t="s">
        <v>273</v>
      </c>
      <c r="M39" s="22">
        <f>IF(L39="",0,LOOKUP(L39,'Matrice classement'!$B$2:$C$19))</f>
        <v>0</v>
      </c>
      <c r="N39" s="23" t="s">
        <v>273</v>
      </c>
      <c r="O39" s="21" t="s">
        <v>273</v>
      </c>
      <c r="P39" s="22">
        <f>IF(O39="",0,LOOKUP(O39,'Matrice classement'!$B$2:$C$19))</f>
        <v>0</v>
      </c>
      <c r="Q39" s="23" t="s">
        <v>273</v>
      </c>
      <c r="R39" s="21" t="s">
        <v>273</v>
      </c>
      <c r="S39" s="22">
        <f>IF(R39="",0,LOOKUP(R39,'Matrice classement'!$B$2:$C$19))</f>
        <v>0</v>
      </c>
      <c r="T39" s="23" t="s">
        <v>273</v>
      </c>
      <c r="U39" s="21" t="s">
        <v>273</v>
      </c>
      <c r="V39" s="22">
        <f>IF(U39="",0,LOOKUP(U39,'Matrice classement'!$B$2:$C$19))</f>
        <v>0</v>
      </c>
      <c r="W39" s="23" t="s">
        <v>273</v>
      </c>
      <c r="X39" s="21" t="s">
        <v>273</v>
      </c>
      <c r="Y39" s="121">
        <f>IF(X39="",0,LOOKUP(X39,'Matrice classement'!$B$2:$C$19))</f>
        <v>0</v>
      </c>
      <c r="Z39" s="120" t="s">
        <v>273</v>
      </c>
      <c r="AA39" s="21" t="s">
        <v>261</v>
      </c>
      <c r="AB39" s="22">
        <f>IF(AA39="",0,LOOKUP(AA39,'Matrice classement'!$B$2:$C$19))</f>
        <v>0</v>
      </c>
      <c r="AC39" s="23" t="s">
        <v>261</v>
      </c>
      <c r="AD39" s="21"/>
      <c r="AE39" s="22"/>
      <c r="AF39" s="23"/>
      <c r="AG39" s="21"/>
      <c r="AH39" s="22"/>
      <c r="AI39" s="23"/>
      <c r="AJ39" s="21"/>
      <c r="AK39" s="22"/>
      <c r="AL39" s="23"/>
      <c r="AM39" s="13"/>
    </row>
    <row r="40" spans="1:39" ht="20">
      <c r="A40" s="13"/>
      <c r="B40" s="13"/>
      <c r="C40" s="13"/>
      <c r="D40" s="13"/>
      <c r="E40" s="15"/>
      <c r="F40" s="15"/>
      <c r="G40" s="15"/>
      <c r="H40" s="15"/>
      <c r="I40" s="15"/>
      <c r="J40" s="15"/>
      <c r="K40" s="16"/>
      <c r="L40" s="16"/>
      <c r="M40" s="16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ht="30" customHeight="1">
      <c r="A41" s="13"/>
      <c r="B41" s="279" t="s">
        <v>69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76" t="s">
        <v>559</v>
      </c>
      <c r="M41" s="277"/>
      <c r="N41" s="278"/>
      <c r="O41" s="276" t="s">
        <v>560</v>
      </c>
      <c r="P41" s="277"/>
      <c r="Q41" s="278"/>
      <c r="R41" s="276" t="s">
        <v>561</v>
      </c>
      <c r="S41" s="277"/>
      <c r="T41" s="278"/>
      <c r="U41" s="276" t="s">
        <v>562</v>
      </c>
      <c r="V41" s="277"/>
      <c r="W41" s="278"/>
      <c r="X41" s="276" t="s">
        <v>563</v>
      </c>
      <c r="Y41" s="277"/>
      <c r="Z41" s="278"/>
      <c r="AA41" s="276" t="s">
        <v>564</v>
      </c>
      <c r="AB41" s="277"/>
      <c r="AC41" s="278"/>
      <c r="AD41" s="276" t="s">
        <v>565</v>
      </c>
      <c r="AE41" s="277"/>
      <c r="AF41" s="278"/>
      <c r="AG41" s="276" t="s">
        <v>566</v>
      </c>
      <c r="AH41" s="277"/>
      <c r="AI41" s="278"/>
      <c r="AJ41" s="276" t="s">
        <v>567</v>
      </c>
      <c r="AK41" s="277"/>
      <c r="AL41" s="278"/>
      <c r="AM41" s="13"/>
    </row>
    <row r="42" spans="1:39" ht="19.5" customHeight="1">
      <c r="A42" s="13"/>
      <c r="B42" s="25" t="s">
        <v>76</v>
      </c>
      <c r="C42" s="25" t="s">
        <v>74</v>
      </c>
      <c r="D42" s="25" t="s">
        <v>75</v>
      </c>
      <c r="E42" s="26" t="s">
        <v>0</v>
      </c>
      <c r="F42" s="26" t="s">
        <v>1</v>
      </c>
      <c r="G42" s="26" t="s">
        <v>10</v>
      </c>
      <c r="H42" s="26" t="s">
        <v>83</v>
      </c>
      <c r="I42" s="26" t="s">
        <v>2</v>
      </c>
      <c r="J42" s="26"/>
      <c r="K42" s="26" t="s">
        <v>7</v>
      </c>
      <c r="L42" s="26" t="s">
        <v>72</v>
      </c>
      <c r="M42" s="26" t="s">
        <v>73</v>
      </c>
      <c r="N42" s="26" t="s">
        <v>66</v>
      </c>
      <c r="O42" s="26" t="s">
        <v>72</v>
      </c>
      <c r="P42" s="26" t="s">
        <v>73</v>
      </c>
      <c r="Q42" s="26" t="s">
        <v>66</v>
      </c>
      <c r="R42" s="26" t="s">
        <v>72</v>
      </c>
      <c r="S42" s="26" t="s">
        <v>73</v>
      </c>
      <c r="T42" s="26" t="s">
        <v>66</v>
      </c>
      <c r="U42" s="26" t="s">
        <v>72</v>
      </c>
      <c r="V42" s="26" t="s">
        <v>73</v>
      </c>
      <c r="W42" s="26" t="s">
        <v>66</v>
      </c>
      <c r="X42" s="26" t="s">
        <v>72</v>
      </c>
      <c r="Y42" s="26" t="s">
        <v>73</v>
      </c>
      <c r="Z42" s="26" t="s">
        <v>66</v>
      </c>
      <c r="AA42" s="26" t="s">
        <v>72</v>
      </c>
      <c r="AB42" s="26" t="s">
        <v>73</v>
      </c>
      <c r="AC42" s="26" t="s">
        <v>66</v>
      </c>
      <c r="AD42" s="26" t="s">
        <v>72</v>
      </c>
      <c r="AE42" s="26" t="s">
        <v>73</v>
      </c>
      <c r="AF42" s="26" t="s">
        <v>66</v>
      </c>
      <c r="AG42" s="26" t="s">
        <v>72</v>
      </c>
      <c r="AH42" s="26" t="s">
        <v>73</v>
      </c>
      <c r="AI42" s="26" t="s">
        <v>66</v>
      </c>
      <c r="AJ42" s="26" t="s">
        <v>72</v>
      </c>
      <c r="AK42" s="26" t="s">
        <v>73</v>
      </c>
      <c r="AL42" s="26" t="s">
        <v>66</v>
      </c>
      <c r="AM42" s="13"/>
    </row>
    <row r="43" spans="1:39" ht="17">
      <c r="A43" s="13"/>
      <c r="B43" s="10">
        <v>1</v>
      </c>
      <c r="C43" s="80">
        <f>M43+P43+S43+V43+Y43+AB43+AE43+AH43+AK43</f>
        <v>102</v>
      </c>
      <c r="D43" s="9">
        <f>C43-MINA(M43,P43,S43,V43,Y43,AB43,AE43,AH43,AK43)</f>
        <v>89</v>
      </c>
      <c r="E43" s="35" t="s">
        <v>153</v>
      </c>
      <c r="F43" s="10" t="s">
        <v>154</v>
      </c>
      <c r="G43" s="10" t="s">
        <v>14</v>
      </c>
      <c r="H43" s="10" t="s">
        <v>84</v>
      </c>
      <c r="I43" s="10" t="s">
        <v>614</v>
      </c>
      <c r="J43" s="10">
        <v>1960</v>
      </c>
      <c r="K43" s="11" t="s">
        <v>38</v>
      </c>
      <c r="L43" s="11">
        <v>1</v>
      </c>
      <c r="M43" s="12">
        <f>IF(L43="",0,LOOKUP(L43,'Matrice classement'!$B$2:$C$19))</f>
        <v>20</v>
      </c>
      <c r="N43" s="4">
        <v>14</v>
      </c>
      <c r="O43" s="11">
        <v>2</v>
      </c>
      <c r="P43" s="12">
        <f>IF(O43="",0,LOOKUP(O43,'Matrice classement'!$B$2:$C$19))</f>
        <v>17</v>
      </c>
      <c r="Q43" s="4">
        <v>10</v>
      </c>
      <c r="R43" s="11">
        <v>2</v>
      </c>
      <c r="S43" s="12">
        <f>IF(R43="",0,LOOKUP(R43,'Matrice classement'!$B$2:$C$19))</f>
        <v>17</v>
      </c>
      <c r="T43" s="4">
        <v>28</v>
      </c>
      <c r="U43" s="11">
        <v>4</v>
      </c>
      <c r="V43" s="12">
        <f>IF(U43="",0,LOOKUP(U43,'Matrice classement'!$B$2:$C$19))</f>
        <v>13</v>
      </c>
      <c r="W43" s="4">
        <v>45</v>
      </c>
      <c r="X43" s="11">
        <v>3</v>
      </c>
      <c r="Y43" s="12">
        <f>IF(X43="",0,LOOKUP(X43,'Matrice classement'!$B$2:$C$19))</f>
        <v>15</v>
      </c>
      <c r="Z43" s="4">
        <v>22</v>
      </c>
      <c r="AA43" s="11">
        <v>1</v>
      </c>
      <c r="AB43" s="12">
        <f>IF(AA43="",0,LOOKUP(AA43,'Matrice classement'!$B$2:$C$19))</f>
        <v>20</v>
      </c>
      <c r="AC43" s="4">
        <v>16</v>
      </c>
      <c r="AD43" s="11"/>
      <c r="AE43" s="12"/>
      <c r="AF43" s="4"/>
      <c r="AG43" s="11"/>
      <c r="AH43" s="12"/>
      <c r="AI43" s="4"/>
      <c r="AJ43" s="11"/>
      <c r="AK43" s="12"/>
      <c r="AL43" s="4"/>
      <c r="AM43" s="13"/>
    </row>
    <row r="44" spans="1:39" ht="20" customHeight="1">
      <c r="A44" s="13"/>
      <c r="B44" s="10">
        <v>2</v>
      </c>
      <c r="C44" s="80">
        <f>M44+P44+S44+V44+Y44+AB44+AE44+AH44+AK44</f>
        <v>87</v>
      </c>
      <c r="D44" s="9">
        <f>C44-MINA(M44,P44,S44,V44,Y44,AB44,AE44,AH44,AK44)</f>
        <v>79</v>
      </c>
      <c r="E44" s="28" t="s">
        <v>26</v>
      </c>
      <c r="F44" s="28" t="s">
        <v>58</v>
      </c>
      <c r="G44" s="28" t="s">
        <v>20</v>
      </c>
      <c r="H44" s="28" t="s">
        <v>84</v>
      </c>
      <c r="I44" s="28" t="s">
        <v>620</v>
      </c>
      <c r="J44" s="28">
        <v>2000</v>
      </c>
      <c r="K44" s="29" t="s">
        <v>38</v>
      </c>
      <c r="L44" s="11">
        <v>8</v>
      </c>
      <c r="M44" s="12">
        <f>IF(L44="",0,LOOKUP(L44,'Matrice classement'!$B$2:$C$19))</f>
        <v>8</v>
      </c>
      <c r="N44" s="4">
        <v>43</v>
      </c>
      <c r="O44" s="11">
        <v>6</v>
      </c>
      <c r="P44" s="12">
        <f>IF(O44="",0,LOOKUP(O44,'Matrice classement'!$B$2:$C$19))</f>
        <v>10</v>
      </c>
      <c r="Q44" s="4">
        <v>27</v>
      </c>
      <c r="R44" s="11">
        <v>3</v>
      </c>
      <c r="S44" s="12">
        <f>IF(R44="",0,LOOKUP(R44,'Matrice classement'!$B$2:$C$19))</f>
        <v>15</v>
      </c>
      <c r="T44" s="4">
        <v>31</v>
      </c>
      <c r="U44" s="68">
        <v>1</v>
      </c>
      <c r="V44" s="3">
        <f>IF(U44="",0,LOOKUP(U44,'Matrice classement'!$B$2:$C$19))</f>
        <v>20</v>
      </c>
      <c r="W44" s="200">
        <v>25</v>
      </c>
      <c r="X44" s="11">
        <v>2</v>
      </c>
      <c r="Y44" s="12">
        <f>IF(X44="",0,LOOKUP(X44,'Matrice classement'!$B$2:$C$19))</f>
        <v>17</v>
      </c>
      <c r="Z44" s="4">
        <v>18</v>
      </c>
      <c r="AA44" s="11">
        <v>2</v>
      </c>
      <c r="AB44" s="12">
        <f>IF(AA44="",0,LOOKUP(AA44,'Matrice classement'!$B$2:$C$19))</f>
        <v>17</v>
      </c>
      <c r="AC44" s="4">
        <v>23</v>
      </c>
      <c r="AD44" s="11"/>
      <c r="AE44" s="12"/>
      <c r="AF44" s="4"/>
      <c r="AG44" s="11"/>
      <c r="AH44" s="12"/>
      <c r="AI44" s="4"/>
      <c r="AJ44" s="11"/>
      <c r="AK44" s="12"/>
      <c r="AL44" s="4"/>
      <c r="AM44" s="13"/>
    </row>
    <row r="45" spans="1:39" ht="20" customHeight="1">
      <c r="A45" s="13"/>
      <c r="B45" s="10">
        <v>3</v>
      </c>
      <c r="C45" s="80">
        <f>M45+P45+S45+V45+Y45+AB45+AE45+AH45+AK45</f>
        <v>62</v>
      </c>
      <c r="D45" s="9">
        <f>C45-MINA(M45,P45,S45,V45,Y45,AB45,AE45,AH45,AK45)</f>
        <v>62</v>
      </c>
      <c r="E45" s="10" t="s">
        <v>11</v>
      </c>
      <c r="F45" s="10" t="s">
        <v>40</v>
      </c>
      <c r="G45" s="10" t="s">
        <v>13</v>
      </c>
      <c r="H45" s="10" t="s">
        <v>84</v>
      </c>
      <c r="I45" s="10" t="s">
        <v>617</v>
      </c>
      <c r="J45" s="10">
        <v>1960</v>
      </c>
      <c r="K45" s="11" t="s">
        <v>38</v>
      </c>
      <c r="L45" s="11">
        <v>4</v>
      </c>
      <c r="M45" s="12">
        <f>IF(L45="",0,LOOKUP(L45,'Matrice classement'!$B$2:$C$19))</f>
        <v>13</v>
      </c>
      <c r="N45" s="4">
        <v>36</v>
      </c>
      <c r="O45" s="11">
        <v>5</v>
      </c>
      <c r="P45" s="12">
        <f>IF(O45="",0,LOOKUP(O45,'Matrice classement'!$B$2:$C$19))</f>
        <v>11</v>
      </c>
      <c r="Q45" s="4">
        <v>27</v>
      </c>
      <c r="R45" s="11">
        <v>1</v>
      </c>
      <c r="S45" s="12">
        <f>IF(R45="",0,LOOKUP(R45,'Matrice classement'!$B$2:$C$19))</f>
        <v>20</v>
      </c>
      <c r="T45" s="4">
        <v>23</v>
      </c>
      <c r="U45" s="11">
        <v>7</v>
      </c>
      <c r="V45" s="12">
        <f>IF(U45="",0,LOOKUP(U45,'Matrice classement'!$B$2:$C$19))</f>
        <v>9</v>
      </c>
      <c r="W45" s="4">
        <v>53</v>
      </c>
      <c r="X45" s="11">
        <v>7</v>
      </c>
      <c r="Y45" s="12">
        <f>IF(X45="",0,LOOKUP(X45,'Matrice classement'!$B$2:$C$19))</f>
        <v>9</v>
      </c>
      <c r="Z45" s="4">
        <v>34</v>
      </c>
      <c r="AA45" s="11" t="s">
        <v>273</v>
      </c>
      <c r="AB45" s="12">
        <f>IF(AA45="",0,LOOKUP(AA45,'Matrice classement'!$B$2:$C$19))</f>
        <v>0</v>
      </c>
      <c r="AC45" s="4" t="s">
        <v>273</v>
      </c>
      <c r="AD45" s="11"/>
      <c r="AE45" s="12"/>
      <c r="AF45" s="4"/>
      <c r="AG45" s="11"/>
      <c r="AH45" s="12"/>
      <c r="AI45" s="4"/>
      <c r="AJ45" s="11"/>
      <c r="AK45" s="12"/>
      <c r="AL45" s="4"/>
      <c r="AM45" s="13"/>
    </row>
    <row r="46" spans="1:39" ht="20" customHeight="1">
      <c r="A46" s="13"/>
      <c r="B46" s="10">
        <v>4</v>
      </c>
      <c r="C46" s="80">
        <f>M46+P46+S46+V46+Y46+AB46+AE46+AH46+AK46</f>
        <v>61</v>
      </c>
      <c r="D46" s="9">
        <f>C46-MINA(M46,P46,S46,V46,Y46,AB46,AE46,AH46,AK46)</f>
        <v>57</v>
      </c>
      <c r="E46" s="35" t="s">
        <v>463</v>
      </c>
      <c r="F46" s="35" t="s">
        <v>386</v>
      </c>
      <c r="G46" s="35" t="s">
        <v>264</v>
      </c>
      <c r="H46" s="35" t="s">
        <v>84</v>
      </c>
      <c r="I46" s="35" t="s">
        <v>615</v>
      </c>
      <c r="J46" s="35">
        <v>1961</v>
      </c>
      <c r="K46" s="11" t="s">
        <v>38</v>
      </c>
      <c r="L46" s="11">
        <v>2</v>
      </c>
      <c r="M46" s="12">
        <f>IF(L46="",0,LOOKUP(L46,'Matrice classement'!$B$2:$C$19))</f>
        <v>17</v>
      </c>
      <c r="N46" s="4">
        <v>30</v>
      </c>
      <c r="O46" s="11">
        <v>12</v>
      </c>
      <c r="P46" s="12">
        <f>IF(O46="",0,LOOKUP(O46,'Matrice classement'!$B$2:$C$19))</f>
        <v>4</v>
      </c>
      <c r="Q46" s="4">
        <v>46</v>
      </c>
      <c r="R46" s="11">
        <v>7</v>
      </c>
      <c r="S46" s="12">
        <f>IF(R46="",0,LOOKUP(R46,'Matrice classement'!$B$2:$C$19))</f>
        <v>9</v>
      </c>
      <c r="T46" s="4">
        <v>48</v>
      </c>
      <c r="U46" s="11">
        <v>5</v>
      </c>
      <c r="V46" s="12">
        <f>IF(U46="",0,LOOKUP(U46,'Matrice classement'!$B$2:$C$19))</f>
        <v>11</v>
      </c>
      <c r="W46" s="4">
        <v>47</v>
      </c>
      <c r="X46" s="11">
        <v>9</v>
      </c>
      <c r="Y46" s="12">
        <f>IF(X46="",0,LOOKUP(X46,'Matrice classement'!$B$2:$C$19))</f>
        <v>7</v>
      </c>
      <c r="Z46" s="4">
        <v>38</v>
      </c>
      <c r="AA46" s="11">
        <v>4</v>
      </c>
      <c r="AB46" s="12">
        <f>IF(AA46="",0,LOOKUP(AA46,'Matrice classement'!$B$2:$C$19))</f>
        <v>13</v>
      </c>
      <c r="AC46" s="4">
        <v>40</v>
      </c>
      <c r="AD46" s="11"/>
      <c r="AE46" s="12"/>
      <c r="AF46" s="4"/>
      <c r="AG46" s="11"/>
      <c r="AH46" s="12"/>
      <c r="AI46" s="4"/>
      <c r="AJ46" s="11"/>
      <c r="AK46" s="12"/>
      <c r="AL46" s="4"/>
      <c r="AM46" s="13"/>
    </row>
    <row r="47" spans="1:39" ht="19.5" customHeight="1">
      <c r="A47" s="13"/>
      <c r="B47" s="10">
        <v>5</v>
      </c>
      <c r="C47" s="80">
        <f>M47+P47+S47+V47+Y47+AB47+AE47+AH47+AK47</f>
        <v>55</v>
      </c>
      <c r="D47" s="9">
        <f>C47-MINA(M47,P47,S47,V47,Y47,AB47,AE47,AH47,AK47)</f>
        <v>55</v>
      </c>
      <c r="E47" s="35" t="s">
        <v>153</v>
      </c>
      <c r="F47" s="35" t="s">
        <v>507</v>
      </c>
      <c r="G47" s="35" t="s">
        <v>14</v>
      </c>
      <c r="H47" s="35" t="s">
        <v>84</v>
      </c>
      <c r="I47" s="35" t="s">
        <v>624</v>
      </c>
      <c r="J47" s="35">
        <v>1996</v>
      </c>
      <c r="K47" s="68" t="s">
        <v>38</v>
      </c>
      <c r="L47" s="11">
        <v>12</v>
      </c>
      <c r="M47" s="12">
        <f>IF(L47="",0,LOOKUP(L47,'Matrice classement'!$B$2:$C$19))</f>
        <v>4</v>
      </c>
      <c r="N47" s="4">
        <v>66</v>
      </c>
      <c r="O47" s="11">
        <v>10</v>
      </c>
      <c r="P47" s="12">
        <f>IF(O47="",0,LOOKUP(O47,'Matrice classement'!$B$2:$C$19))</f>
        <v>6</v>
      </c>
      <c r="Q47" s="4">
        <v>38</v>
      </c>
      <c r="R47" s="11">
        <v>6</v>
      </c>
      <c r="S47" s="12">
        <f>IF(R47="",0,LOOKUP(R47,'Matrice classement'!$B$2:$C$19))</f>
        <v>10</v>
      </c>
      <c r="T47" s="4">
        <v>48</v>
      </c>
      <c r="U47" s="68">
        <v>3</v>
      </c>
      <c r="V47" s="3">
        <f>IF(U47="",0,LOOKUP(U47,'Matrice classement'!$B$2:$C$19))</f>
        <v>15</v>
      </c>
      <c r="W47" s="200">
        <v>34</v>
      </c>
      <c r="X47" s="11">
        <v>1</v>
      </c>
      <c r="Y47" s="12">
        <f>IF(X47="",0,LOOKUP(X47,'Matrice classement'!$B$2:$C$19))</f>
        <v>20</v>
      </c>
      <c r="Z47" s="4">
        <v>16</v>
      </c>
      <c r="AA47" s="11" t="s">
        <v>273</v>
      </c>
      <c r="AB47" s="12">
        <f>IF(AA47="",0,LOOKUP(AA47,'Matrice classement'!$B$2:$C$19))</f>
        <v>0</v>
      </c>
      <c r="AC47" s="4" t="s">
        <v>273</v>
      </c>
      <c r="AD47" s="114"/>
      <c r="AE47" s="12"/>
      <c r="AF47" s="115"/>
      <c r="AG47" s="11"/>
      <c r="AH47" s="12"/>
      <c r="AI47" s="4"/>
      <c r="AJ47" s="11"/>
      <c r="AK47" s="12"/>
      <c r="AL47" s="4"/>
      <c r="AM47" s="13"/>
    </row>
    <row r="48" spans="1:39" ht="19.5" customHeight="1">
      <c r="A48" s="13"/>
      <c r="B48" s="10">
        <v>6</v>
      </c>
      <c r="C48" s="80">
        <f>M48+P48+S48+V48+Y48+AB48+AE48+AH48+AK48</f>
        <v>58</v>
      </c>
      <c r="D48" s="9">
        <f>C48-MINA(M48,P48,S48,V48,Y48,AB48,AE48,AH48,AK48)</f>
        <v>55</v>
      </c>
      <c r="E48" s="10" t="s">
        <v>463</v>
      </c>
      <c r="F48" s="10" t="s">
        <v>90</v>
      </c>
      <c r="G48" s="10" t="s">
        <v>23</v>
      </c>
      <c r="H48" s="10" t="s">
        <v>84</v>
      </c>
      <c r="I48" s="35" t="s">
        <v>619</v>
      </c>
      <c r="J48" s="35">
        <v>1988</v>
      </c>
      <c r="K48" s="11" t="s">
        <v>38</v>
      </c>
      <c r="L48" s="11">
        <v>7</v>
      </c>
      <c r="M48" s="12">
        <f>IF(L48="",0,LOOKUP(L48,'Matrice classement'!$B$2:$C$19))</f>
        <v>9</v>
      </c>
      <c r="N48" s="4">
        <v>42</v>
      </c>
      <c r="O48" s="11">
        <v>3</v>
      </c>
      <c r="P48" s="12">
        <f>IF(O48="",0,LOOKUP(O48,'Matrice classement'!$B$2:$C$19))</f>
        <v>15</v>
      </c>
      <c r="Q48" s="4">
        <v>21</v>
      </c>
      <c r="R48" s="11">
        <v>4</v>
      </c>
      <c r="S48" s="12">
        <f>IF(R48="",0,LOOKUP(R48,'Matrice classement'!$B$2:$C$19))</f>
        <v>13</v>
      </c>
      <c r="T48" s="4">
        <v>43</v>
      </c>
      <c r="U48" s="11">
        <v>13</v>
      </c>
      <c r="V48" s="12">
        <f>IF(U48="",0,LOOKUP(U48,'Matrice classement'!$B$2:$C$19))</f>
        <v>3</v>
      </c>
      <c r="W48" s="4">
        <v>70</v>
      </c>
      <c r="X48" s="11">
        <v>6</v>
      </c>
      <c r="Y48" s="12">
        <f>IF(X48="",0,LOOKUP(X48,'Matrice classement'!$B$2:$C$19))</f>
        <v>10</v>
      </c>
      <c r="Z48" s="4">
        <v>31</v>
      </c>
      <c r="AA48" s="11">
        <v>8</v>
      </c>
      <c r="AB48" s="12">
        <f>IF(AA48="",0,LOOKUP(AA48,'Matrice classement'!$B$2:$C$19))</f>
        <v>8</v>
      </c>
      <c r="AC48" s="4">
        <v>49</v>
      </c>
      <c r="AD48" s="11"/>
      <c r="AE48" s="12"/>
      <c r="AF48" s="4"/>
      <c r="AG48" s="11"/>
      <c r="AH48" s="12"/>
      <c r="AI48" s="4"/>
      <c r="AJ48" s="11"/>
      <c r="AK48" s="12"/>
      <c r="AL48" s="4"/>
      <c r="AM48" s="13"/>
    </row>
    <row r="49" spans="1:39" ht="20" customHeight="1">
      <c r="A49" s="13"/>
      <c r="B49" s="10">
        <v>7</v>
      </c>
      <c r="C49" s="80">
        <f>M49+P49+S49+V49+Y49+AB49+AE49+AH49+AK49</f>
        <v>53</v>
      </c>
      <c r="D49" s="9">
        <f>C49-MINA(M49,P49,S49,V49,Y49,AB49,AE49,AH49,AK49)</f>
        <v>53</v>
      </c>
      <c r="E49" s="35" t="s">
        <v>465</v>
      </c>
      <c r="F49" s="10" t="s">
        <v>25</v>
      </c>
      <c r="G49" s="35" t="s">
        <v>23</v>
      </c>
      <c r="H49" s="10" t="s">
        <v>84</v>
      </c>
      <c r="I49" s="35" t="s">
        <v>621</v>
      </c>
      <c r="J49" s="35">
        <v>1972</v>
      </c>
      <c r="K49" s="11" t="s">
        <v>38</v>
      </c>
      <c r="L49" s="11">
        <v>9</v>
      </c>
      <c r="M49" s="12">
        <f>IF(L49="",0,LOOKUP(L49,'Matrice classement'!$B$2:$C$19))</f>
        <v>7</v>
      </c>
      <c r="N49" s="4">
        <v>52</v>
      </c>
      <c r="O49" s="11">
        <v>1</v>
      </c>
      <c r="P49" s="12">
        <f>IF(O49="",0,LOOKUP(O49,'Matrice classement'!$B$2:$C$19))</f>
        <v>20</v>
      </c>
      <c r="Q49" s="4">
        <v>8</v>
      </c>
      <c r="R49" s="11">
        <v>5</v>
      </c>
      <c r="S49" s="12">
        <f>IF(R49="",0,LOOKUP(R49,'Matrice classement'!$B$2:$C$19))</f>
        <v>11</v>
      </c>
      <c r="T49" s="4">
        <v>47</v>
      </c>
      <c r="U49" s="11">
        <v>9</v>
      </c>
      <c r="V49" s="12">
        <f>IF(U49="",0,LOOKUP(U49,'Matrice classement'!$B$2:$C$19))</f>
        <v>7</v>
      </c>
      <c r="W49" s="4">
        <v>58</v>
      </c>
      <c r="X49" s="11">
        <v>8</v>
      </c>
      <c r="Y49" s="12">
        <f>IF(X49="",0,LOOKUP(X49,'Matrice classement'!$B$2:$C$19))</f>
        <v>8</v>
      </c>
      <c r="Z49" s="4">
        <v>36</v>
      </c>
      <c r="AA49" s="11" t="s">
        <v>273</v>
      </c>
      <c r="AB49" s="12">
        <f>IF(AA49="",0,LOOKUP(AA49,'Matrice classement'!$B$2:$C$19))</f>
        <v>0</v>
      </c>
      <c r="AC49" s="4" t="s">
        <v>273</v>
      </c>
      <c r="AD49" s="11"/>
      <c r="AE49" s="12"/>
      <c r="AF49" s="4"/>
      <c r="AG49" s="11"/>
      <c r="AH49" s="12"/>
      <c r="AI49" s="4"/>
      <c r="AJ49" s="11"/>
      <c r="AK49" s="12"/>
      <c r="AL49" s="4"/>
      <c r="AM49" s="13"/>
    </row>
    <row r="50" spans="1:39" ht="20" customHeight="1">
      <c r="A50" s="13"/>
      <c r="B50" s="10">
        <v>8</v>
      </c>
      <c r="C50" s="80">
        <f>M50+P50+S50+V50+Y50+AB50+AE50+AH50+AK50</f>
        <v>50</v>
      </c>
      <c r="D50" s="9">
        <f>C50-MINA(M50,P50,S50,V50,Y50,AB50,AE50,AH50,AK50)</f>
        <v>50</v>
      </c>
      <c r="E50" s="35" t="s">
        <v>19</v>
      </c>
      <c r="F50" s="10" t="s">
        <v>119</v>
      </c>
      <c r="G50" s="10" t="s">
        <v>20</v>
      </c>
      <c r="H50" s="10" t="s">
        <v>84</v>
      </c>
      <c r="I50" s="10" t="s">
        <v>618</v>
      </c>
      <c r="J50" s="10">
        <v>1958</v>
      </c>
      <c r="K50" s="11" t="s">
        <v>38</v>
      </c>
      <c r="L50" s="11">
        <v>5</v>
      </c>
      <c r="M50" s="12">
        <f>IF(L50="",0,LOOKUP(L50,'Matrice classement'!$B$2:$C$19))</f>
        <v>11</v>
      </c>
      <c r="N50" s="4">
        <v>38</v>
      </c>
      <c r="O50" s="11" t="s">
        <v>273</v>
      </c>
      <c r="P50" s="12">
        <f>IF(O50="",0,LOOKUP(O50,'Matrice classement'!$B$2:$C$19))</f>
        <v>0</v>
      </c>
      <c r="Q50" s="4" t="s">
        <v>273</v>
      </c>
      <c r="R50" s="11">
        <v>8</v>
      </c>
      <c r="S50" s="12">
        <f>IF(R50="",0,LOOKUP(R50,'Matrice classement'!$B$2:$C$19))</f>
        <v>8</v>
      </c>
      <c r="T50" s="4">
        <v>52</v>
      </c>
      <c r="U50" s="11">
        <v>8</v>
      </c>
      <c r="V50" s="12">
        <f>IF(U50="",0,LOOKUP(U50,'Matrice classement'!$B$2:$C$19))</f>
        <v>8</v>
      </c>
      <c r="W50" s="4">
        <v>55</v>
      </c>
      <c r="X50" s="11">
        <v>4</v>
      </c>
      <c r="Y50" s="12">
        <f>IF(X50="",0,LOOKUP(X50,'Matrice classement'!$B$2:$C$19))</f>
        <v>13</v>
      </c>
      <c r="Z50" s="4">
        <v>27</v>
      </c>
      <c r="AA50" s="11">
        <v>6</v>
      </c>
      <c r="AB50" s="12">
        <f>IF(AA50="",0,LOOKUP(AA50,'Matrice classement'!$B$2:$C$19))</f>
        <v>10</v>
      </c>
      <c r="AC50" s="4">
        <v>43</v>
      </c>
      <c r="AD50" s="11"/>
      <c r="AE50" s="12"/>
      <c r="AF50" s="4"/>
      <c r="AG50" s="11"/>
      <c r="AH50" s="12"/>
      <c r="AI50" s="4"/>
      <c r="AJ50" s="11"/>
      <c r="AK50" s="12"/>
      <c r="AL50" s="4"/>
      <c r="AM50" s="13"/>
    </row>
    <row r="51" spans="1:39" ht="19.5" customHeight="1">
      <c r="A51" s="13"/>
      <c r="B51" s="10">
        <v>9</v>
      </c>
      <c r="C51" s="80">
        <f>M51+P51+S51+V51+Y51+AB51+AE51+AH51+AK51</f>
        <v>41</v>
      </c>
      <c r="D51" s="9">
        <f>C51-MINA(M51,P51,S51,V51,Y51,AB51,AE51,AH51,AK51)</f>
        <v>41</v>
      </c>
      <c r="E51" s="35" t="s">
        <v>126</v>
      </c>
      <c r="F51" s="35" t="s">
        <v>39</v>
      </c>
      <c r="G51" s="35" t="s">
        <v>23</v>
      </c>
      <c r="H51" s="35" t="s">
        <v>84</v>
      </c>
      <c r="I51" s="35" t="s">
        <v>626</v>
      </c>
      <c r="J51" s="35">
        <v>1967</v>
      </c>
      <c r="K51" s="11" t="s">
        <v>38</v>
      </c>
      <c r="L51" s="11" t="s">
        <v>273</v>
      </c>
      <c r="M51" s="12">
        <f>IF(L51="",0,LOOKUP(L51,'Matrice classement'!$B$2:$C$19))</f>
        <v>0</v>
      </c>
      <c r="N51" s="4" t="s">
        <v>273</v>
      </c>
      <c r="O51" s="11">
        <v>4</v>
      </c>
      <c r="P51" s="12">
        <f>IF(O51="",0,LOOKUP(O51,'Matrice classement'!$B$2:$C$19))</f>
        <v>13</v>
      </c>
      <c r="Q51" s="4">
        <v>23</v>
      </c>
      <c r="R51" s="11">
        <v>9</v>
      </c>
      <c r="S51" s="12">
        <f>IF(R51="",0,LOOKUP(R51,'Matrice classement'!$B$2:$C$19))</f>
        <v>7</v>
      </c>
      <c r="T51" s="4">
        <v>57</v>
      </c>
      <c r="U51" s="11">
        <v>6</v>
      </c>
      <c r="V51" s="12">
        <f>IF(U51="",0,LOOKUP(U51,'Matrice classement'!$B$2:$C$19))</f>
        <v>10</v>
      </c>
      <c r="W51" s="4">
        <v>49</v>
      </c>
      <c r="X51" s="11" t="s">
        <v>273</v>
      </c>
      <c r="Y51" s="12">
        <f>IF(X51="",0,LOOKUP(X51,'Matrice classement'!$B$2:$C$19))</f>
        <v>0</v>
      </c>
      <c r="Z51" s="4" t="s">
        <v>273</v>
      </c>
      <c r="AA51" s="11">
        <v>5</v>
      </c>
      <c r="AB51" s="12">
        <f>IF(AA51="",0,LOOKUP(AA51,'Matrice classement'!$B$2:$C$19))</f>
        <v>11</v>
      </c>
      <c r="AC51" s="4">
        <v>41</v>
      </c>
      <c r="AD51" s="11"/>
      <c r="AE51" s="12"/>
      <c r="AF51" s="4"/>
      <c r="AG51" s="11"/>
      <c r="AH51" s="12"/>
      <c r="AI51" s="4"/>
      <c r="AJ51" s="11"/>
      <c r="AK51" s="12"/>
      <c r="AL51" s="4"/>
      <c r="AM51" s="13"/>
    </row>
    <row r="52" spans="1:39" ht="19.5" customHeight="1">
      <c r="A52" s="13"/>
      <c r="B52" s="10">
        <v>10</v>
      </c>
      <c r="C52" s="80">
        <f>M52+P52+S52+V52+Y52+AB52+AE52+AH52+AK52</f>
        <v>34</v>
      </c>
      <c r="D52" s="9">
        <f>C52-MINA(M52,P52,S52,V52,Y52,AB52,AE52,AH52,AK52)</f>
        <v>31</v>
      </c>
      <c r="E52" s="35" t="s">
        <v>44</v>
      </c>
      <c r="F52" s="10" t="s">
        <v>330</v>
      </c>
      <c r="G52" s="10" t="s">
        <v>20</v>
      </c>
      <c r="H52" s="10" t="s">
        <v>84</v>
      </c>
      <c r="I52" s="35" t="s">
        <v>622</v>
      </c>
      <c r="J52" s="35">
        <v>1988</v>
      </c>
      <c r="K52" s="11" t="s">
        <v>38</v>
      </c>
      <c r="L52" s="11">
        <v>10</v>
      </c>
      <c r="M52" s="12">
        <f>IF(L52="",0,LOOKUP(L52,'Matrice classement'!$B$2:$C$19))</f>
        <v>6</v>
      </c>
      <c r="N52" s="4">
        <v>54</v>
      </c>
      <c r="O52" s="11">
        <v>13</v>
      </c>
      <c r="P52" s="12">
        <f>IF(O52="",0,LOOKUP(O52,'Matrice classement'!$B$2:$C$19))</f>
        <v>3</v>
      </c>
      <c r="Q52" s="4">
        <v>48</v>
      </c>
      <c r="R52" s="11">
        <v>10</v>
      </c>
      <c r="S52" s="12">
        <f>IF(R52="",0,LOOKUP(R52,'Matrice classement'!$B$2:$C$19))</f>
        <v>6</v>
      </c>
      <c r="T52" s="4">
        <v>63</v>
      </c>
      <c r="U52" s="11">
        <v>11</v>
      </c>
      <c r="V52" s="12">
        <f>IF(U52="",0,LOOKUP(U52,'Matrice classement'!$B$2:$C$19))</f>
        <v>5</v>
      </c>
      <c r="W52" s="4">
        <v>66</v>
      </c>
      <c r="X52" s="68">
        <v>11</v>
      </c>
      <c r="Y52" s="12">
        <f>IF(X52="",0,LOOKUP(X52,'Matrice classement'!$B$2:$C$19))</f>
        <v>5</v>
      </c>
      <c r="Z52" s="200">
        <v>48</v>
      </c>
      <c r="AA52" s="11">
        <v>7</v>
      </c>
      <c r="AB52" s="12">
        <f>IF(AA52="",0,LOOKUP(AA52,'Matrice classement'!$B$2:$C$19))</f>
        <v>9</v>
      </c>
      <c r="AC52" s="4">
        <v>46</v>
      </c>
      <c r="AD52" s="11"/>
      <c r="AE52" s="12"/>
      <c r="AF52" s="4"/>
      <c r="AG52" s="11"/>
      <c r="AH52" s="12"/>
      <c r="AI52" s="4"/>
      <c r="AJ52" s="11"/>
      <c r="AK52" s="12"/>
      <c r="AL52" s="4"/>
      <c r="AM52" s="13"/>
    </row>
    <row r="53" spans="1:39" ht="17">
      <c r="A53" s="13"/>
      <c r="B53" s="10">
        <v>11</v>
      </c>
      <c r="C53" s="80">
        <f>M53+P53+S53+V53+Y53+AB53+AE53+AH53+AK53</f>
        <v>28</v>
      </c>
      <c r="D53" s="9">
        <f>C53-MINA(M53,P53,S53,V53,Y53,AB53,AE53,AH53,AK53)</f>
        <v>28</v>
      </c>
      <c r="E53" s="35" t="s">
        <v>220</v>
      </c>
      <c r="F53" s="10" t="s">
        <v>215</v>
      </c>
      <c r="G53" s="10" t="s">
        <v>13</v>
      </c>
      <c r="H53" s="10" t="s">
        <v>84</v>
      </c>
      <c r="I53" s="10" t="s">
        <v>623</v>
      </c>
      <c r="J53" s="10">
        <v>1980</v>
      </c>
      <c r="K53" s="11" t="s">
        <v>38</v>
      </c>
      <c r="L53" s="11">
        <v>11</v>
      </c>
      <c r="M53" s="12">
        <f>IF(L53="",0,LOOKUP(L53,'Matrice classement'!$B$2:$C$19))</f>
        <v>5</v>
      </c>
      <c r="N53" s="4">
        <v>56</v>
      </c>
      <c r="O53" s="11">
        <v>14</v>
      </c>
      <c r="P53" s="12">
        <f>IF(O53="",0,LOOKUP(O53,'Matrice classement'!$B$2:$C$19))</f>
        <v>2</v>
      </c>
      <c r="Q53" s="4">
        <v>66</v>
      </c>
      <c r="R53" s="11">
        <v>12</v>
      </c>
      <c r="S53" s="12">
        <f>IF(R53="",0,LOOKUP(R53,'Matrice classement'!$B$2:$C$19))</f>
        <v>4</v>
      </c>
      <c r="T53" s="4">
        <v>71</v>
      </c>
      <c r="U53" s="11">
        <v>10</v>
      </c>
      <c r="V53" s="12">
        <f>IF(U53="",0,LOOKUP(U53,'Matrice classement'!$B$2:$C$19))</f>
        <v>6</v>
      </c>
      <c r="W53" s="4">
        <v>62</v>
      </c>
      <c r="X53" s="11">
        <v>5</v>
      </c>
      <c r="Y53" s="12">
        <f>IF(X53="",0,LOOKUP(X53,'Matrice classement'!$B$2:$C$19))</f>
        <v>11</v>
      </c>
      <c r="Z53" s="4">
        <v>29</v>
      </c>
      <c r="AA53" s="11" t="s">
        <v>273</v>
      </c>
      <c r="AB53" s="12">
        <f>IF(AA53="",0,LOOKUP(AA53,'Matrice classement'!$B$2:$C$19))</f>
        <v>0</v>
      </c>
      <c r="AC53" s="4" t="s">
        <v>273</v>
      </c>
      <c r="AD53" s="11"/>
      <c r="AE53" s="12"/>
      <c r="AF53" s="4"/>
      <c r="AG53" s="11"/>
      <c r="AH53" s="12"/>
      <c r="AI53" s="4"/>
      <c r="AJ53" s="11"/>
      <c r="AK53" s="12"/>
      <c r="AL53" s="4"/>
      <c r="AM53" s="13"/>
    </row>
    <row r="54" spans="1:39" ht="17">
      <c r="A54" s="13"/>
      <c r="B54" s="10">
        <v>12</v>
      </c>
      <c r="C54" s="80">
        <f>M54+P54+S54+V54+Y54+AB54+AE54+AH54+AK54</f>
        <v>25</v>
      </c>
      <c r="D54" s="9">
        <f>C54-MINA(M54,P54,S54,V54,Y54,AB54,AE54,AH54,AK54)</f>
        <v>25</v>
      </c>
      <c r="E54" s="35" t="s">
        <v>63</v>
      </c>
      <c r="F54" s="35" t="s">
        <v>348</v>
      </c>
      <c r="G54" s="35" t="s">
        <v>20</v>
      </c>
      <c r="H54" s="35" t="s">
        <v>84</v>
      </c>
      <c r="I54" s="35" t="s">
        <v>579</v>
      </c>
      <c r="J54" s="35">
        <v>1984</v>
      </c>
      <c r="K54" s="10" t="s">
        <v>38</v>
      </c>
      <c r="L54" s="11" t="s">
        <v>273</v>
      </c>
      <c r="M54" s="12">
        <f>IF(L54="",0,LOOKUP(L54,'Matrice classement'!$B$2:$C$19))</f>
        <v>0</v>
      </c>
      <c r="N54" s="4" t="s">
        <v>273</v>
      </c>
      <c r="O54" s="11">
        <v>8</v>
      </c>
      <c r="P54" s="12">
        <f>IF(O54="",0,LOOKUP(O54,'Matrice classement'!$B$2:$C$19))</f>
        <v>8</v>
      </c>
      <c r="Q54" s="4">
        <v>29</v>
      </c>
      <c r="R54" s="11" t="s">
        <v>273</v>
      </c>
      <c r="S54" s="12">
        <f>IF(R54="",0,LOOKUP(R54,'Matrice classement'!$B$2:$C$19))</f>
        <v>0</v>
      </c>
      <c r="T54" s="4" t="s">
        <v>273</v>
      </c>
      <c r="U54" s="11">
        <v>2</v>
      </c>
      <c r="V54" s="12">
        <f>IF(U54="",0,LOOKUP(U54,'Matrice classement'!$B$2:$C$19))</f>
        <v>17</v>
      </c>
      <c r="W54" s="4">
        <v>29</v>
      </c>
      <c r="X54" s="11" t="s">
        <v>261</v>
      </c>
      <c r="Y54" s="12">
        <f>IF(X54="",0,LOOKUP(X54,'Matrice classement'!$B$2:$C$19))</f>
        <v>0</v>
      </c>
      <c r="Z54" s="4" t="s">
        <v>261</v>
      </c>
      <c r="AA54" s="11" t="s">
        <v>273</v>
      </c>
      <c r="AB54" s="12">
        <f>IF(AA54="",0,LOOKUP(AA54,'Matrice classement'!$B$2:$C$19))</f>
        <v>0</v>
      </c>
      <c r="AC54" s="4" t="s">
        <v>273</v>
      </c>
      <c r="AD54" s="68"/>
      <c r="AE54" s="12"/>
      <c r="AF54" s="200"/>
      <c r="AG54" s="11"/>
      <c r="AH54" s="12"/>
      <c r="AI54" s="4"/>
      <c r="AJ54" s="11"/>
      <c r="AK54" s="12"/>
      <c r="AL54" s="4"/>
      <c r="AM54" s="13"/>
    </row>
    <row r="55" spans="1:39" ht="17">
      <c r="A55" s="13"/>
      <c r="B55" s="10">
        <v>13</v>
      </c>
      <c r="C55" s="80">
        <f>M55+P55+S55+V55+Y55+AB55+AE55+AH55+AK55</f>
        <v>25</v>
      </c>
      <c r="D55" s="9">
        <f>C55-MINA(M55,P55,S55,V55,Y55,AB55,AE55,AH55,AK55)</f>
        <v>25</v>
      </c>
      <c r="E55" s="35" t="s">
        <v>573</v>
      </c>
      <c r="F55" s="10" t="s">
        <v>507</v>
      </c>
      <c r="G55" s="10" t="s">
        <v>553</v>
      </c>
      <c r="H55" s="10" t="s">
        <v>140</v>
      </c>
      <c r="I55" s="220" t="s">
        <v>582</v>
      </c>
      <c r="J55" s="10">
        <v>1972</v>
      </c>
      <c r="K55" s="11" t="s">
        <v>38</v>
      </c>
      <c r="L55" s="11">
        <v>6</v>
      </c>
      <c r="M55" s="12">
        <f>IF(L55="",0,LOOKUP(L55,'Matrice classement'!$B$2:$C$19))</f>
        <v>10</v>
      </c>
      <c r="N55" s="4">
        <v>40</v>
      </c>
      <c r="O55" s="11" t="s">
        <v>273</v>
      </c>
      <c r="P55" s="12">
        <f>IF(O55="",0,LOOKUP(O55,'Matrice classement'!$B$2:$C$19))</f>
        <v>0</v>
      </c>
      <c r="Q55" s="4" t="s">
        <v>273</v>
      </c>
      <c r="R55" s="11" t="s">
        <v>273</v>
      </c>
      <c r="S55" s="12">
        <f>IF(R55="",0,LOOKUP(R55,'Matrice classement'!$B$2:$C$19))</f>
        <v>0</v>
      </c>
      <c r="T55" s="4" t="s">
        <v>273</v>
      </c>
      <c r="U55" s="11" t="s">
        <v>273</v>
      </c>
      <c r="V55" s="12">
        <f>IF(U55="",0,LOOKUP(U55,'Matrice classement'!$B$2:$C$19))</f>
        <v>0</v>
      </c>
      <c r="W55" s="4" t="s">
        <v>273</v>
      </c>
      <c r="X55" s="11" t="s">
        <v>273</v>
      </c>
      <c r="Y55" s="12">
        <f>IF(X55="",0,LOOKUP(X55,'Matrice classement'!$B$2:$C$19))</f>
        <v>0</v>
      </c>
      <c r="Z55" s="4" t="s">
        <v>273</v>
      </c>
      <c r="AA55" s="11">
        <v>3</v>
      </c>
      <c r="AB55" s="12">
        <f>IF(AA55="",0,LOOKUP(AA55,'Matrice classement'!$B$2:$C$19))</f>
        <v>15</v>
      </c>
      <c r="AC55" s="4">
        <v>35</v>
      </c>
      <c r="AD55" s="11"/>
      <c r="AE55" s="12"/>
      <c r="AF55" s="4"/>
      <c r="AG55" s="11"/>
      <c r="AH55" s="12"/>
      <c r="AI55" s="4"/>
      <c r="AJ55" s="11"/>
      <c r="AK55" s="12"/>
      <c r="AL55" s="4"/>
      <c r="AM55" s="13"/>
    </row>
    <row r="56" spans="1:39" ht="17">
      <c r="A56" s="13"/>
      <c r="B56" s="10">
        <v>14</v>
      </c>
      <c r="C56" s="80">
        <f>M56+P56+S56+V56+Y56+AB56+AE56+AH56+AK56</f>
        <v>24</v>
      </c>
      <c r="D56" s="9">
        <f>C56-MINA(M56,P56,S56,V56,Y56,AB56,AE56,AH56,AK56)</f>
        <v>24</v>
      </c>
      <c r="E56" s="35" t="s">
        <v>328</v>
      </c>
      <c r="F56" s="10" t="s">
        <v>40</v>
      </c>
      <c r="G56" s="10" t="s">
        <v>14</v>
      </c>
      <c r="H56" s="10" t="s">
        <v>84</v>
      </c>
      <c r="I56" s="10" t="s">
        <v>616</v>
      </c>
      <c r="J56" s="10">
        <v>1991</v>
      </c>
      <c r="K56" s="11" t="s">
        <v>38</v>
      </c>
      <c r="L56" s="11">
        <v>3</v>
      </c>
      <c r="M56" s="12">
        <f>IF(L56="",0,LOOKUP(L56,'Matrice classement'!$B$2:$C$19))</f>
        <v>15</v>
      </c>
      <c r="N56" s="4">
        <v>35</v>
      </c>
      <c r="O56" s="11">
        <v>7</v>
      </c>
      <c r="P56" s="12">
        <f>IF(O56="",0,LOOKUP(O56,'Matrice classement'!$B$2:$C$19))</f>
        <v>9</v>
      </c>
      <c r="Q56" s="4">
        <v>28</v>
      </c>
      <c r="R56" s="114" t="s">
        <v>694</v>
      </c>
      <c r="S56" s="12">
        <f>IF(R56="",0,LOOKUP(R56,'Matrice classement'!$B$2:$C$19))</f>
        <v>0</v>
      </c>
      <c r="T56" s="115" t="s">
        <v>695</v>
      </c>
      <c r="U56" s="114" t="s">
        <v>694</v>
      </c>
      <c r="V56" s="12">
        <f>IF(U56="",0,LOOKUP(U56,'Matrice classement'!$B$2:$C$19))</f>
        <v>0</v>
      </c>
      <c r="W56" s="115" t="s">
        <v>695</v>
      </c>
      <c r="X56" s="114" t="s">
        <v>694</v>
      </c>
      <c r="Y56" s="3">
        <f>IF(X56="",0,LOOKUP(X56,'Matrice classement'!$B$2:$C$19))</f>
        <v>0</v>
      </c>
      <c r="Z56" s="115" t="s">
        <v>695</v>
      </c>
      <c r="AA56" s="114" t="s">
        <v>694</v>
      </c>
      <c r="AB56" s="3">
        <f>IF(AA56="",0,LOOKUP(AA56,'Matrice classement'!$B$2:$C$19))</f>
        <v>0</v>
      </c>
      <c r="AC56" s="115" t="s">
        <v>695</v>
      </c>
      <c r="AD56" s="114"/>
      <c r="AE56" s="12"/>
      <c r="AF56" s="115"/>
      <c r="AG56" s="11"/>
      <c r="AH56" s="12"/>
      <c r="AI56" s="4"/>
      <c r="AJ56" s="11"/>
      <c r="AK56" s="12"/>
      <c r="AL56" s="4"/>
      <c r="AM56" s="13"/>
    </row>
    <row r="57" spans="1:39" ht="17">
      <c r="A57" s="13"/>
      <c r="B57" s="10">
        <v>15</v>
      </c>
      <c r="C57" s="80">
        <f>M57+P57+S57+V57+Y57+AB57+AE57+AH57+AK57</f>
        <v>14</v>
      </c>
      <c r="D57" s="9">
        <f>C57-MINA(M57,P57,S57,V57,Y57,AB57,AE57,AH57,AK57)</f>
        <v>14</v>
      </c>
      <c r="E57" s="10" t="s">
        <v>52</v>
      </c>
      <c r="F57" s="10" t="s">
        <v>31</v>
      </c>
      <c r="G57" s="10" t="s">
        <v>20</v>
      </c>
      <c r="H57" s="10" t="s">
        <v>84</v>
      </c>
      <c r="I57" s="35" t="s">
        <v>581</v>
      </c>
      <c r="J57" s="35">
        <v>1983</v>
      </c>
      <c r="K57" s="11" t="s">
        <v>38</v>
      </c>
      <c r="L57" s="11">
        <v>13</v>
      </c>
      <c r="M57" s="12">
        <f>IF(L57="",0,LOOKUP(L57,'Matrice classement'!$B$2:$C$19))</f>
        <v>3</v>
      </c>
      <c r="N57" s="4">
        <v>71</v>
      </c>
      <c r="O57" s="11" t="s">
        <v>273</v>
      </c>
      <c r="P57" s="12">
        <f>IF(O57="",0,LOOKUP(O57,'Matrice classement'!$B$2:$C$19))</f>
        <v>0</v>
      </c>
      <c r="Q57" s="4" t="s">
        <v>273</v>
      </c>
      <c r="R57" s="11">
        <v>13</v>
      </c>
      <c r="S57" s="12">
        <f>IF(R57="",0,LOOKUP(R57,'Matrice classement'!$B$2:$C$19))</f>
        <v>3</v>
      </c>
      <c r="T57" s="4">
        <v>76</v>
      </c>
      <c r="U57" s="11">
        <v>15</v>
      </c>
      <c r="V57" s="12">
        <f>IF(U57="",0,LOOKUP(U57,'Matrice classement'!$B$2:$C$19))</f>
        <v>1</v>
      </c>
      <c r="W57" s="4">
        <v>90</v>
      </c>
      <c r="X57" s="11" t="s">
        <v>273</v>
      </c>
      <c r="Y57" s="12">
        <f>IF(X57="",0,LOOKUP(X57,'Matrice classement'!$B$2:$C$19))</f>
        <v>0</v>
      </c>
      <c r="Z57" s="4" t="s">
        <v>273</v>
      </c>
      <c r="AA57" s="11">
        <v>9</v>
      </c>
      <c r="AB57" s="12">
        <f>IF(AA57="",0,LOOKUP(AA57,'Matrice classement'!$B$2:$C$19))</f>
        <v>7</v>
      </c>
      <c r="AC57" s="4">
        <v>65</v>
      </c>
      <c r="AD57" s="11"/>
      <c r="AE57" s="12"/>
      <c r="AF57" s="4"/>
      <c r="AG57" s="11"/>
      <c r="AH57" s="12"/>
      <c r="AI57" s="4"/>
      <c r="AJ57" s="11"/>
      <c r="AK57" s="12"/>
      <c r="AL57" s="4"/>
      <c r="AM57" s="13"/>
    </row>
    <row r="58" spans="1:39" ht="17">
      <c r="A58" s="13"/>
      <c r="B58" s="10">
        <v>16</v>
      </c>
      <c r="C58" s="80">
        <f>M58+P58+S58+V58+Y58+AB58+AE58+AH58+AK58</f>
        <v>12</v>
      </c>
      <c r="D58" s="9">
        <f>C58-MINA(M58,P58,S58,V58,Y58,AB58,AE58,AH58,AK58)</f>
        <v>12</v>
      </c>
      <c r="E58" s="35" t="s">
        <v>468</v>
      </c>
      <c r="F58" s="10" t="s">
        <v>469</v>
      </c>
      <c r="G58" s="35" t="s">
        <v>23</v>
      </c>
      <c r="H58" s="10" t="s">
        <v>84</v>
      </c>
      <c r="I58" s="35" t="s">
        <v>625</v>
      </c>
      <c r="J58" s="35">
        <v>1990</v>
      </c>
      <c r="K58" s="10" t="s">
        <v>38</v>
      </c>
      <c r="L58" s="11" t="s">
        <v>273</v>
      </c>
      <c r="M58" s="12">
        <f>IF(L58="",0,LOOKUP(L58,'Matrice classement'!$B$2:$C$19))</f>
        <v>0</v>
      </c>
      <c r="N58" s="4" t="s">
        <v>273</v>
      </c>
      <c r="O58" s="11">
        <v>11</v>
      </c>
      <c r="P58" s="12">
        <f>IF(O58="",0,LOOKUP(O58,'Matrice classement'!$B$2:$C$19))</f>
        <v>5</v>
      </c>
      <c r="Q58" s="4">
        <v>38</v>
      </c>
      <c r="R58" s="11">
        <v>11</v>
      </c>
      <c r="S58" s="12">
        <f>IF(R58="",0,LOOKUP(R58,'Matrice classement'!$B$2:$C$19))</f>
        <v>5</v>
      </c>
      <c r="T58" s="4">
        <v>68</v>
      </c>
      <c r="U58" s="11">
        <v>14</v>
      </c>
      <c r="V58" s="12">
        <f>IF(U58="",0,LOOKUP(U58,'Matrice classement'!$B$2:$C$19))</f>
        <v>2</v>
      </c>
      <c r="W58" s="4">
        <v>71</v>
      </c>
      <c r="X58" s="11" t="s">
        <v>273</v>
      </c>
      <c r="Y58" s="12">
        <f>IF(X58="",0,LOOKUP(X58,'Matrice classement'!$B$2:$C$19))</f>
        <v>0</v>
      </c>
      <c r="Z58" s="4" t="s">
        <v>273</v>
      </c>
      <c r="AA58" s="11" t="s">
        <v>273</v>
      </c>
      <c r="AB58" s="12">
        <f>IF(AA58="",0,LOOKUP(AA58,'Matrice classement'!$B$2:$C$19))</f>
        <v>0</v>
      </c>
      <c r="AC58" s="4" t="s">
        <v>273</v>
      </c>
      <c r="AD58" s="11"/>
      <c r="AE58" s="12"/>
      <c r="AF58" s="4"/>
      <c r="AG58" s="11"/>
      <c r="AH58" s="12"/>
      <c r="AI58" s="4"/>
      <c r="AJ58" s="11"/>
      <c r="AK58" s="12"/>
      <c r="AL58" s="4"/>
      <c r="AM58" s="13"/>
    </row>
    <row r="59" spans="1:39" ht="17">
      <c r="A59" s="13"/>
      <c r="B59" s="10">
        <v>17</v>
      </c>
      <c r="C59" s="80">
        <f>M59+P59+S59+V59+Y59+AB59+AE59+AH59+AK59</f>
        <v>7</v>
      </c>
      <c r="D59" s="9">
        <f>C59-MINA(M59,P59,S59,V59,Y59,AB59,AE59,AH59,AK59)</f>
        <v>7</v>
      </c>
      <c r="E59" s="10" t="s">
        <v>97</v>
      </c>
      <c r="F59" s="10" t="s">
        <v>215</v>
      </c>
      <c r="G59" s="10" t="s">
        <v>23</v>
      </c>
      <c r="H59" s="10" t="s">
        <v>84</v>
      </c>
      <c r="I59" s="10" t="s">
        <v>627</v>
      </c>
      <c r="J59" s="10">
        <v>1971</v>
      </c>
      <c r="K59" s="10" t="s">
        <v>38</v>
      </c>
      <c r="L59" s="11" t="s">
        <v>273</v>
      </c>
      <c r="M59" s="12">
        <f>IF(L59="",0,LOOKUP(L59,'Matrice classement'!$B$2:$C$19))</f>
        <v>0</v>
      </c>
      <c r="N59" s="4" t="s">
        <v>273</v>
      </c>
      <c r="O59" s="11">
        <v>9</v>
      </c>
      <c r="P59" s="12">
        <f>IF(O59="",0,LOOKUP(O59,'Matrice classement'!$B$2:$C$19))</f>
        <v>7</v>
      </c>
      <c r="Q59" s="4">
        <v>35</v>
      </c>
      <c r="R59" s="11" t="s">
        <v>273</v>
      </c>
      <c r="S59" s="12">
        <f>IF(R59="",0,LOOKUP(R59,'Matrice classement'!$B$2:$C$19))</f>
        <v>0</v>
      </c>
      <c r="T59" s="4" t="s">
        <v>273</v>
      </c>
      <c r="U59" s="11" t="s">
        <v>273</v>
      </c>
      <c r="V59" s="12">
        <f>IF(U59="",0,LOOKUP(U59,'Matrice classement'!$B$2:$C$19))</f>
        <v>0</v>
      </c>
      <c r="W59" s="4" t="s">
        <v>273</v>
      </c>
      <c r="X59" s="11" t="s">
        <v>273</v>
      </c>
      <c r="Y59" s="12">
        <f>IF(X59="",0,LOOKUP(X59,'Matrice classement'!$B$2:$C$19))</f>
        <v>0</v>
      </c>
      <c r="Z59" s="4" t="s">
        <v>273</v>
      </c>
      <c r="AA59" s="11" t="s">
        <v>273</v>
      </c>
      <c r="AB59" s="12">
        <f>IF(AA59="",0,LOOKUP(AA59,'Matrice classement'!$B$2:$C$19))</f>
        <v>0</v>
      </c>
      <c r="AC59" s="4" t="s">
        <v>273</v>
      </c>
      <c r="AD59" s="11"/>
      <c r="AE59" s="12"/>
      <c r="AF59" s="4"/>
      <c r="AG59" s="11"/>
      <c r="AH59" s="12"/>
      <c r="AI59" s="4"/>
      <c r="AJ59" s="11"/>
      <c r="AK59" s="12"/>
      <c r="AL59" s="4"/>
      <c r="AM59" s="13"/>
    </row>
    <row r="60" spans="1:39" ht="17">
      <c r="A60" s="13"/>
      <c r="B60" s="10">
        <v>18</v>
      </c>
      <c r="C60" s="80">
        <f>M60+P60+S60+V60+Y60+AB60+AE60+AH60+AK60</f>
        <v>6</v>
      </c>
      <c r="D60" s="9">
        <f>C60-MINA(M60,P60,S60,V60,Y60,AB60,AE60,AH60,AK60)</f>
        <v>6</v>
      </c>
      <c r="E60" s="10" t="s">
        <v>441</v>
      </c>
      <c r="F60" s="10" t="s">
        <v>285</v>
      </c>
      <c r="G60" s="10" t="s">
        <v>349</v>
      </c>
      <c r="H60" s="10" t="s">
        <v>141</v>
      </c>
      <c r="I60" s="35" t="s">
        <v>739</v>
      </c>
      <c r="J60" s="35">
        <v>1994</v>
      </c>
      <c r="K60" s="10" t="s">
        <v>38</v>
      </c>
      <c r="L60" s="11" t="s">
        <v>273</v>
      </c>
      <c r="M60" s="12">
        <f>IF(L60="",0,LOOKUP(L60,'Matrice classement'!$B$2:$C$19))</f>
        <v>0</v>
      </c>
      <c r="N60" s="4" t="s">
        <v>273</v>
      </c>
      <c r="O60" s="11" t="s">
        <v>273</v>
      </c>
      <c r="P60" s="12">
        <f>IF(O60="",0,LOOKUP(O60,'Matrice classement'!$B$2:$C$19))</f>
        <v>0</v>
      </c>
      <c r="Q60" s="4" t="s">
        <v>273</v>
      </c>
      <c r="R60" s="11" t="s">
        <v>273</v>
      </c>
      <c r="S60" s="12">
        <f>IF(R60="",0,LOOKUP(R60,'Matrice classement'!$B$2:$C$19))</f>
        <v>0</v>
      </c>
      <c r="T60" s="4" t="s">
        <v>273</v>
      </c>
      <c r="U60" s="11" t="s">
        <v>273</v>
      </c>
      <c r="V60" s="12">
        <f>IF(U60="",0,LOOKUP(U60,'Matrice classement'!$B$2:$C$19))</f>
        <v>0</v>
      </c>
      <c r="W60" s="4" t="s">
        <v>273</v>
      </c>
      <c r="X60" s="11">
        <v>10</v>
      </c>
      <c r="Y60" s="12">
        <f>IF(X60="",0,LOOKUP(X60,'Matrice classement'!$B$2:$C$19))</f>
        <v>6</v>
      </c>
      <c r="Z60" s="4">
        <v>38</v>
      </c>
      <c r="AA60" s="11" t="s">
        <v>273</v>
      </c>
      <c r="AB60" s="12">
        <f>IF(AA60="",0,LOOKUP(AA60,'Matrice classement'!$B$2:$C$19))</f>
        <v>0</v>
      </c>
      <c r="AC60" s="4" t="s">
        <v>273</v>
      </c>
      <c r="AD60" s="11"/>
      <c r="AE60" s="12"/>
      <c r="AF60" s="4"/>
      <c r="AG60" s="11"/>
      <c r="AH60" s="12"/>
      <c r="AI60" s="4"/>
      <c r="AJ60" s="11"/>
      <c r="AK60" s="12"/>
      <c r="AL60" s="4"/>
      <c r="AM60" s="13"/>
    </row>
    <row r="61" spans="1:39" ht="17">
      <c r="A61" s="13"/>
      <c r="B61" s="20">
        <v>19</v>
      </c>
      <c r="C61" s="81">
        <f>M61+P61+S61+V61+Y61+AB61+AE61+AH61+AK61</f>
        <v>4</v>
      </c>
      <c r="D61" s="8">
        <f>C61-MINA(M61,P61,S61,V61,Y61,AB61,AE61,AH61,AK61)</f>
        <v>4</v>
      </c>
      <c r="E61" s="20" t="s">
        <v>157</v>
      </c>
      <c r="F61" s="20" t="s">
        <v>127</v>
      </c>
      <c r="G61" s="20" t="s">
        <v>144</v>
      </c>
      <c r="H61" s="20" t="s">
        <v>138</v>
      </c>
      <c r="I61" s="20" t="s">
        <v>627</v>
      </c>
      <c r="J61" s="20">
        <v>1971</v>
      </c>
      <c r="K61" s="21" t="s">
        <v>38</v>
      </c>
      <c r="L61" s="21" t="s">
        <v>273</v>
      </c>
      <c r="M61" s="22">
        <f>IF(L61="",0,LOOKUP(L61,'Matrice classement'!$B$2:$C$19))</f>
        <v>0</v>
      </c>
      <c r="N61" s="23" t="s">
        <v>273</v>
      </c>
      <c r="O61" s="21" t="s">
        <v>273</v>
      </c>
      <c r="P61" s="22">
        <f>IF(O61="",0,LOOKUP(O61,'Matrice classement'!$B$2:$C$19))</f>
        <v>0</v>
      </c>
      <c r="Q61" s="23" t="s">
        <v>273</v>
      </c>
      <c r="R61" s="21" t="s">
        <v>273</v>
      </c>
      <c r="S61" s="22">
        <f>IF(R61="",0,LOOKUP(R61,'Matrice classement'!$B$2:$C$19))</f>
        <v>0</v>
      </c>
      <c r="T61" s="23" t="s">
        <v>273</v>
      </c>
      <c r="U61" s="21">
        <v>12</v>
      </c>
      <c r="V61" s="22">
        <f>IF(U61="",0,LOOKUP(U61,'Matrice classement'!$B$2:$C$19))</f>
        <v>4</v>
      </c>
      <c r="W61" s="23">
        <v>69</v>
      </c>
      <c r="X61" s="21" t="s">
        <v>273</v>
      </c>
      <c r="Y61" s="22">
        <f>IF(X61="",0,LOOKUP(X61,'Matrice classement'!$B$2:$C$19))</f>
        <v>0</v>
      </c>
      <c r="Z61" s="23" t="s">
        <v>273</v>
      </c>
      <c r="AA61" s="21" t="s">
        <v>273</v>
      </c>
      <c r="AB61" s="22">
        <f>IF(AA61="",0,LOOKUP(AA61,'Matrice classement'!$B$2:$C$19))</f>
        <v>0</v>
      </c>
      <c r="AC61" s="23" t="s">
        <v>273</v>
      </c>
      <c r="AD61" s="21"/>
      <c r="AE61" s="22"/>
      <c r="AF61" s="23"/>
      <c r="AG61" s="21"/>
      <c r="AH61" s="22"/>
      <c r="AI61" s="23"/>
      <c r="AJ61" s="21"/>
      <c r="AK61" s="22"/>
      <c r="AL61" s="23"/>
      <c r="AM61" s="13"/>
    </row>
    <row r="62" spans="1:39" ht="20" customHeight="1">
      <c r="A62" s="13"/>
      <c r="B62" s="13"/>
      <c r="C62" s="13"/>
      <c r="D62" s="13"/>
      <c r="E62" s="15"/>
      <c r="F62" s="15"/>
      <c r="G62" s="15"/>
      <c r="H62" s="15"/>
      <c r="I62" s="15"/>
      <c r="J62" s="15"/>
      <c r="K62" s="16"/>
      <c r="L62" s="16"/>
      <c r="M62" s="16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ht="30" customHeight="1">
      <c r="A63" s="13"/>
      <c r="B63" s="279" t="s">
        <v>70</v>
      </c>
      <c r="C63" s="279"/>
      <c r="D63" s="279"/>
      <c r="E63" s="279"/>
      <c r="F63" s="279"/>
      <c r="G63" s="279"/>
      <c r="H63" s="279"/>
      <c r="I63" s="279"/>
      <c r="J63" s="279"/>
      <c r="K63" s="279"/>
      <c r="L63" s="276" t="s">
        <v>559</v>
      </c>
      <c r="M63" s="277"/>
      <c r="N63" s="278"/>
      <c r="O63" s="276" t="s">
        <v>560</v>
      </c>
      <c r="P63" s="277"/>
      <c r="Q63" s="278"/>
      <c r="R63" s="276" t="s">
        <v>561</v>
      </c>
      <c r="S63" s="277"/>
      <c r="T63" s="278"/>
      <c r="U63" s="276" t="s">
        <v>562</v>
      </c>
      <c r="V63" s="277"/>
      <c r="W63" s="278"/>
      <c r="X63" s="276" t="s">
        <v>563</v>
      </c>
      <c r="Y63" s="277"/>
      <c r="Z63" s="278"/>
      <c r="AA63" s="276" t="s">
        <v>564</v>
      </c>
      <c r="AB63" s="277"/>
      <c r="AC63" s="278"/>
      <c r="AD63" s="276" t="s">
        <v>565</v>
      </c>
      <c r="AE63" s="277"/>
      <c r="AF63" s="278"/>
      <c r="AG63" s="276" t="s">
        <v>566</v>
      </c>
      <c r="AH63" s="277"/>
      <c r="AI63" s="278"/>
      <c r="AJ63" s="276" t="s">
        <v>567</v>
      </c>
      <c r="AK63" s="277"/>
      <c r="AL63" s="278"/>
      <c r="AM63" s="13"/>
    </row>
    <row r="64" spans="1:39" ht="19.5" customHeight="1">
      <c r="A64" s="13"/>
      <c r="B64" s="25" t="s">
        <v>76</v>
      </c>
      <c r="C64" s="25" t="s">
        <v>74</v>
      </c>
      <c r="D64" s="25" t="s">
        <v>75</v>
      </c>
      <c r="E64" s="26" t="s">
        <v>0</v>
      </c>
      <c r="F64" s="26" t="s">
        <v>1</v>
      </c>
      <c r="G64" s="26" t="s">
        <v>10</v>
      </c>
      <c r="H64" s="26" t="s">
        <v>83</v>
      </c>
      <c r="I64" s="26" t="s">
        <v>2</v>
      </c>
      <c r="J64" s="26"/>
      <c r="K64" s="26" t="s">
        <v>7</v>
      </c>
      <c r="L64" s="26" t="s">
        <v>72</v>
      </c>
      <c r="M64" s="26" t="s">
        <v>73</v>
      </c>
      <c r="N64" s="26" t="s">
        <v>66</v>
      </c>
      <c r="O64" s="26" t="s">
        <v>72</v>
      </c>
      <c r="P64" s="26" t="s">
        <v>73</v>
      </c>
      <c r="Q64" s="26" t="s">
        <v>66</v>
      </c>
      <c r="R64" s="26" t="s">
        <v>72</v>
      </c>
      <c r="S64" s="26" t="s">
        <v>73</v>
      </c>
      <c r="T64" s="26" t="s">
        <v>66</v>
      </c>
      <c r="U64" s="26" t="s">
        <v>72</v>
      </c>
      <c r="V64" s="26" t="s">
        <v>73</v>
      </c>
      <c r="W64" s="26" t="s">
        <v>66</v>
      </c>
      <c r="X64" s="26" t="s">
        <v>72</v>
      </c>
      <c r="Y64" s="26" t="s">
        <v>73</v>
      </c>
      <c r="Z64" s="26" t="s">
        <v>66</v>
      </c>
      <c r="AA64" s="26" t="s">
        <v>72</v>
      </c>
      <c r="AB64" s="26" t="s">
        <v>73</v>
      </c>
      <c r="AC64" s="26" t="s">
        <v>66</v>
      </c>
      <c r="AD64" s="26" t="s">
        <v>72</v>
      </c>
      <c r="AE64" s="26" t="s">
        <v>73</v>
      </c>
      <c r="AF64" s="26" t="s">
        <v>66</v>
      </c>
      <c r="AG64" s="26" t="s">
        <v>72</v>
      </c>
      <c r="AH64" s="26" t="s">
        <v>73</v>
      </c>
      <c r="AI64" s="26" t="s">
        <v>66</v>
      </c>
      <c r="AJ64" s="26" t="s">
        <v>72</v>
      </c>
      <c r="AK64" s="26" t="s">
        <v>73</v>
      </c>
      <c r="AL64" s="26" t="s">
        <v>66</v>
      </c>
      <c r="AM64" s="13"/>
    </row>
    <row r="65" spans="1:39" ht="17">
      <c r="A65" s="13"/>
      <c r="B65" s="10">
        <v>1</v>
      </c>
      <c r="C65" s="80">
        <f>M65+P65+S65+V65+Y65+AB65+AE65+AH65+AK65</f>
        <v>107</v>
      </c>
      <c r="D65" s="9">
        <f>C65-MINA(M65,P65,S65,V65,Y65,AB65,AE65,AH65,AK65)</f>
        <v>100</v>
      </c>
      <c r="E65" s="35" t="s">
        <v>244</v>
      </c>
      <c r="F65" s="10" t="s">
        <v>245</v>
      </c>
      <c r="G65" s="10" t="s">
        <v>14</v>
      </c>
      <c r="H65" s="10" t="s">
        <v>84</v>
      </c>
      <c r="I65" s="10" t="s">
        <v>584</v>
      </c>
      <c r="J65" s="10">
        <v>1958</v>
      </c>
      <c r="K65" s="11" t="s">
        <v>43</v>
      </c>
      <c r="L65" s="11">
        <v>1</v>
      </c>
      <c r="M65" s="12">
        <f>IF(L65="",0,LOOKUP(L65,'Matrice classement'!$B$2:$C$19))</f>
        <v>20</v>
      </c>
      <c r="N65" s="4">
        <v>1</v>
      </c>
      <c r="O65" s="11">
        <v>1</v>
      </c>
      <c r="P65" s="12">
        <f>IF(O65="",0,LOOKUP(O65,'Matrice classement'!$B$2:$C$19))</f>
        <v>20</v>
      </c>
      <c r="Q65" s="4">
        <v>1</v>
      </c>
      <c r="R65" s="11">
        <v>1</v>
      </c>
      <c r="S65" s="12">
        <f>IF(R65="",0,LOOKUP(R65,'Matrice classement'!$B$2:$C$19))</f>
        <v>20</v>
      </c>
      <c r="T65" s="4">
        <v>11</v>
      </c>
      <c r="U65" s="11">
        <v>1</v>
      </c>
      <c r="V65" s="12">
        <f>IF(U65="",0,LOOKUP(U65,'Matrice classement'!$B$2:$C$19))</f>
        <v>20</v>
      </c>
      <c r="W65" s="4">
        <v>20</v>
      </c>
      <c r="X65" s="24">
        <v>1</v>
      </c>
      <c r="Y65" s="12">
        <f>IF(X65="",0,LOOKUP(X65,'Matrice classement'!$B$2:$C$19))</f>
        <v>20</v>
      </c>
      <c r="Z65" s="4">
        <v>2</v>
      </c>
      <c r="AA65" s="11">
        <v>9</v>
      </c>
      <c r="AB65" s="12">
        <f>IF(AA65="",0,LOOKUP(AA65,'Matrice classement'!$B$2:$C$19))</f>
        <v>7</v>
      </c>
      <c r="AC65" s="4">
        <v>19</v>
      </c>
      <c r="AD65" s="11"/>
      <c r="AE65" s="12"/>
      <c r="AF65" s="4"/>
      <c r="AG65" s="11"/>
      <c r="AH65" s="12"/>
      <c r="AI65" s="4"/>
      <c r="AJ65" s="11"/>
      <c r="AK65" s="12"/>
      <c r="AL65" s="4"/>
      <c r="AM65" s="13"/>
    </row>
    <row r="66" spans="1:39" ht="20" customHeight="1">
      <c r="A66" s="13"/>
      <c r="B66" s="10">
        <v>2</v>
      </c>
      <c r="C66" s="80">
        <f>M66+P66+S66+V66+Y66+AB66+AE66+AH66+AK66</f>
        <v>84</v>
      </c>
      <c r="D66" s="9">
        <f>C66-MINA(M66,P66,S66,V66,Y66,AB66,AE66,AH66,AK66)</f>
        <v>78</v>
      </c>
      <c r="E66" s="32" t="s">
        <v>26</v>
      </c>
      <c r="F66" s="32" t="s">
        <v>478</v>
      </c>
      <c r="G66" s="32" t="s">
        <v>20</v>
      </c>
      <c r="H66" s="32" t="s">
        <v>84</v>
      </c>
      <c r="I66" s="32" t="s">
        <v>482</v>
      </c>
      <c r="J66" s="32">
        <v>2001</v>
      </c>
      <c r="K66" s="212" t="s">
        <v>43</v>
      </c>
      <c r="L66" s="11">
        <v>10</v>
      </c>
      <c r="M66" s="12">
        <f>IF(L66="",0,LOOKUP(L66,'Matrice classement'!$B$2:$C$19))</f>
        <v>6</v>
      </c>
      <c r="N66" s="4">
        <v>19</v>
      </c>
      <c r="O66" s="11">
        <v>3</v>
      </c>
      <c r="P66" s="12">
        <f>IF(O66="",0,LOOKUP(O66,'Matrice classement'!$B$2:$C$19))</f>
        <v>15</v>
      </c>
      <c r="Q66" s="4">
        <v>7</v>
      </c>
      <c r="R66" s="11">
        <v>3</v>
      </c>
      <c r="S66" s="12">
        <f>IF(R66="",0,LOOKUP(R66,'Matrice classement'!$B$2:$C$19))</f>
        <v>15</v>
      </c>
      <c r="T66" s="4">
        <v>21</v>
      </c>
      <c r="U66" s="11">
        <v>3</v>
      </c>
      <c r="V66" s="12">
        <f>IF(U66="",0,LOOKUP(U66,'Matrice classement'!$B$2:$C$19))</f>
        <v>15</v>
      </c>
      <c r="W66" s="4">
        <v>24</v>
      </c>
      <c r="X66" s="11">
        <v>4</v>
      </c>
      <c r="Y66" s="12">
        <f>IF(X66="",0,LOOKUP(X66,'Matrice classement'!$B$2:$C$19))</f>
        <v>13</v>
      </c>
      <c r="Z66" s="4">
        <v>4</v>
      </c>
      <c r="AA66" s="11">
        <v>1</v>
      </c>
      <c r="AB66" s="12">
        <f>IF(AA66="",0,LOOKUP(AA66,'Matrice classement'!$B$2:$C$19))</f>
        <v>20</v>
      </c>
      <c r="AC66" s="4">
        <v>3</v>
      </c>
      <c r="AD66" s="11"/>
      <c r="AE66" s="12"/>
      <c r="AF66" s="4"/>
      <c r="AG66" s="11"/>
      <c r="AH66" s="12"/>
      <c r="AI66" s="4"/>
      <c r="AJ66" s="11"/>
      <c r="AK66" s="12"/>
      <c r="AL66" s="4"/>
      <c r="AM66" s="13"/>
    </row>
    <row r="67" spans="1:39" ht="17">
      <c r="A67" s="13"/>
      <c r="B67" s="10">
        <v>3</v>
      </c>
      <c r="C67" s="80">
        <f>M67+P67+S67+V67+Y67+AB67+AE67+AH67+AK67</f>
        <v>71</v>
      </c>
      <c r="D67" s="9">
        <f>C67-MINA(M67,P67,S67,V67,Y67,AB67,AE67,AH67,AK67)</f>
        <v>71</v>
      </c>
      <c r="E67" s="10" t="s">
        <v>310</v>
      </c>
      <c r="F67" s="10" t="s">
        <v>308</v>
      </c>
      <c r="G67" s="10" t="s">
        <v>311</v>
      </c>
      <c r="H67" s="10" t="s">
        <v>140</v>
      </c>
      <c r="I67" s="10" t="s">
        <v>631</v>
      </c>
      <c r="J67" s="10">
        <v>1956</v>
      </c>
      <c r="K67" s="11" t="s">
        <v>43</v>
      </c>
      <c r="L67" s="11">
        <v>4</v>
      </c>
      <c r="M67" s="12">
        <f>IF(L67="",0,LOOKUP(L67,'Matrice classement'!$B$2:$C$19))</f>
        <v>13</v>
      </c>
      <c r="N67" s="4">
        <v>12</v>
      </c>
      <c r="O67" s="11" t="s">
        <v>667</v>
      </c>
      <c r="P67" s="12">
        <f>IF(O67="",0,LOOKUP(O67,'Matrice classement'!$B$2:$C$19))</f>
        <v>0</v>
      </c>
      <c r="Q67" s="4" t="s">
        <v>667</v>
      </c>
      <c r="R67" s="11">
        <v>4</v>
      </c>
      <c r="S67" s="12">
        <f>IF(R67="",0,LOOKUP(R67,'Matrice classement'!$B$2:$C$19))</f>
        <v>13</v>
      </c>
      <c r="T67" s="4">
        <v>23</v>
      </c>
      <c r="U67" s="11">
        <v>4</v>
      </c>
      <c r="V67" s="12">
        <f>IF(U67="",0,LOOKUP(U67,'Matrice classement'!$B$2:$C$19))</f>
        <v>13</v>
      </c>
      <c r="W67" s="4">
        <v>25</v>
      </c>
      <c r="X67" s="68">
        <v>2</v>
      </c>
      <c r="Y67" s="12">
        <f>IF(X67="",0,LOOKUP(X67,'Matrice classement'!$B$2:$C$19))</f>
        <v>17</v>
      </c>
      <c r="Z67" s="4">
        <v>2</v>
      </c>
      <c r="AA67" s="11">
        <v>3</v>
      </c>
      <c r="AB67" s="12">
        <f>IF(AA67="",0,LOOKUP(AA67,'Matrice classement'!$B$2:$C$19))</f>
        <v>15</v>
      </c>
      <c r="AC67" s="4">
        <v>4</v>
      </c>
      <c r="AD67" s="11"/>
      <c r="AE67" s="12"/>
      <c r="AF67" s="4"/>
      <c r="AG67" s="11"/>
      <c r="AH67" s="12"/>
      <c r="AI67" s="4"/>
      <c r="AJ67" s="11"/>
      <c r="AK67" s="12"/>
      <c r="AL67" s="4"/>
      <c r="AM67" s="13"/>
    </row>
    <row r="68" spans="1:39" ht="20" customHeight="1">
      <c r="A68" s="13"/>
      <c r="B68" s="10">
        <v>4</v>
      </c>
      <c r="C68" s="80">
        <f>M68+P68+S68+V68+Y68+AB68+AE68+AH68+AK68</f>
        <v>75</v>
      </c>
      <c r="D68" s="9">
        <f>C68-MINA(M68,P68,S68,V68,Y68,AB68,AE68,AH68,AK68)</f>
        <v>70</v>
      </c>
      <c r="E68" s="35" t="s">
        <v>123</v>
      </c>
      <c r="F68" s="35" t="s">
        <v>124</v>
      </c>
      <c r="G68" s="35" t="s">
        <v>13</v>
      </c>
      <c r="H68" s="35" t="s">
        <v>84</v>
      </c>
      <c r="I68" s="35" t="s">
        <v>632</v>
      </c>
      <c r="J68" s="35">
        <v>1966</v>
      </c>
      <c r="K68" s="11" t="s">
        <v>43</v>
      </c>
      <c r="L68" s="11">
        <v>5</v>
      </c>
      <c r="M68" s="12">
        <f>IF(L68="",0,LOOKUP(L68,'Matrice classement'!$B$2:$C$19))</f>
        <v>11</v>
      </c>
      <c r="N68" s="4">
        <v>12</v>
      </c>
      <c r="O68" s="11">
        <v>2</v>
      </c>
      <c r="P68" s="12">
        <f>IF(O68="",0,LOOKUP(O68,'Matrice classement'!$B$2:$C$19))</f>
        <v>17</v>
      </c>
      <c r="Q68" s="4">
        <v>5</v>
      </c>
      <c r="R68" s="11">
        <v>6</v>
      </c>
      <c r="S68" s="12">
        <f>IF(R68="",0,LOOKUP(R68,'Matrice classement'!$B$2:$C$19))</f>
        <v>10</v>
      </c>
      <c r="T68" s="4">
        <v>25</v>
      </c>
      <c r="U68" s="11">
        <v>2</v>
      </c>
      <c r="V68" s="12">
        <f>IF(U68="",0,LOOKUP(U68,'Matrice classement'!$B$2:$C$19))</f>
        <v>17</v>
      </c>
      <c r="W68" s="4">
        <v>21</v>
      </c>
      <c r="X68" s="11">
        <v>3</v>
      </c>
      <c r="Y68" s="12">
        <f>IF(X68="",0,LOOKUP(X68,'Matrice classement'!$B$2:$C$19))</f>
        <v>15</v>
      </c>
      <c r="Z68" s="4">
        <v>3</v>
      </c>
      <c r="AA68" s="11">
        <v>11</v>
      </c>
      <c r="AB68" s="12">
        <f>IF(AA68="",0,LOOKUP(AA68,'Matrice classement'!$B$2:$C$19))</f>
        <v>5</v>
      </c>
      <c r="AC68" s="4">
        <v>22</v>
      </c>
      <c r="AD68" s="11"/>
      <c r="AE68" s="12"/>
      <c r="AF68" s="4"/>
      <c r="AG68" s="11"/>
      <c r="AH68" s="12"/>
      <c r="AI68" s="4"/>
      <c r="AJ68" s="11"/>
      <c r="AK68" s="12"/>
      <c r="AL68" s="4"/>
      <c r="AM68" s="13"/>
    </row>
    <row r="69" spans="1:39" ht="17">
      <c r="A69" s="13"/>
      <c r="B69" s="10">
        <v>5</v>
      </c>
      <c r="C69" s="80">
        <f>M69+P69+S69+V69+Y69+AB69+AE69+AH69+AK69</f>
        <v>76</v>
      </c>
      <c r="D69" s="9">
        <f>C69-MINA(M69,P69,S69,V69,Y69,AB69,AE69,AH69,AK69)</f>
        <v>67</v>
      </c>
      <c r="E69" s="10" t="s">
        <v>48</v>
      </c>
      <c r="F69" s="10" t="s">
        <v>49</v>
      </c>
      <c r="G69" s="10" t="s">
        <v>13</v>
      </c>
      <c r="H69" s="10" t="s">
        <v>84</v>
      </c>
      <c r="I69" s="10" t="s">
        <v>630</v>
      </c>
      <c r="J69" s="10">
        <v>1970</v>
      </c>
      <c r="K69" s="11" t="s">
        <v>43</v>
      </c>
      <c r="L69" s="11">
        <v>2</v>
      </c>
      <c r="M69" s="12">
        <f>IF(L69="",0,LOOKUP(L69,'Matrice classement'!$B$2:$C$19))</f>
        <v>17</v>
      </c>
      <c r="N69" s="4">
        <v>9</v>
      </c>
      <c r="O69" s="11">
        <v>5</v>
      </c>
      <c r="P69" s="12">
        <f>IF(O69="",0,LOOKUP(O69,'Matrice classement'!$B$2:$C$19))</f>
        <v>11</v>
      </c>
      <c r="Q69" s="4">
        <v>12</v>
      </c>
      <c r="R69" s="11">
        <v>2</v>
      </c>
      <c r="S69" s="12">
        <f>IF(R69="",0,LOOKUP(R69,'Matrice classement'!$B$2:$C$19))</f>
        <v>17</v>
      </c>
      <c r="T69" s="4">
        <v>19</v>
      </c>
      <c r="U69" s="11">
        <v>7</v>
      </c>
      <c r="V69" s="12">
        <f>IF(U69="",0,LOOKUP(U69,'Matrice classement'!$B$2:$C$19))</f>
        <v>9</v>
      </c>
      <c r="W69" s="4">
        <v>34</v>
      </c>
      <c r="X69" s="11">
        <v>5</v>
      </c>
      <c r="Y69" s="12">
        <f>IF(X69="",0,LOOKUP(X69,'Matrice classement'!$B$2:$C$19))</f>
        <v>11</v>
      </c>
      <c r="Z69" s="4">
        <v>5</v>
      </c>
      <c r="AA69" s="11">
        <v>5</v>
      </c>
      <c r="AB69" s="12">
        <f>IF(AA69="",0,LOOKUP(AA69,'Matrice classement'!$B$2:$C$19))</f>
        <v>11</v>
      </c>
      <c r="AC69" s="4">
        <v>10</v>
      </c>
      <c r="AD69" s="11"/>
      <c r="AE69" s="12"/>
      <c r="AF69" s="4"/>
      <c r="AG69" s="11"/>
      <c r="AH69" s="12"/>
      <c r="AI69" s="4"/>
      <c r="AJ69" s="11"/>
      <c r="AK69" s="12"/>
      <c r="AL69" s="4"/>
      <c r="AM69" s="13"/>
    </row>
    <row r="70" spans="1:39" ht="20.25" customHeight="1">
      <c r="A70" s="13"/>
      <c r="B70" s="10">
        <v>6</v>
      </c>
      <c r="C70" s="80">
        <f>M70+P70+S70+V70+Y70+AB70+AE70+AH70+AK70</f>
        <v>54</v>
      </c>
      <c r="D70" s="9">
        <f>C70-MINA(M70,P70,S70,V70,Y70,AB70,AE70,AH70,AK70)</f>
        <v>54</v>
      </c>
      <c r="E70" s="28" t="s">
        <v>513</v>
      </c>
      <c r="F70" s="28" t="s">
        <v>77</v>
      </c>
      <c r="G70" s="28" t="s">
        <v>311</v>
      </c>
      <c r="H70" s="28" t="s">
        <v>140</v>
      </c>
      <c r="I70" s="28" t="s">
        <v>635</v>
      </c>
      <c r="J70" s="28">
        <v>1999</v>
      </c>
      <c r="K70" s="29" t="s">
        <v>43</v>
      </c>
      <c r="L70" s="11">
        <v>9</v>
      </c>
      <c r="M70" s="12">
        <f>IF(L70="",0,LOOKUP(L70,'Matrice classement'!$B$2:$C$19))</f>
        <v>7</v>
      </c>
      <c r="N70" s="4">
        <v>17</v>
      </c>
      <c r="O70" s="11" t="s">
        <v>667</v>
      </c>
      <c r="P70" s="12">
        <f>IF(O70="",0,LOOKUP(O70,'Matrice classement'!$B$2:$C$19))</f>
        <v>0</v>
      </c>
      <c r="Q70" s="4" t="s">
        <v>667</v>
      </c>
      <c r="R70" s="11">
        <v>5</v>
      </c>
      <c r="S70" s="12">
        <f>IF(R70="",0,LOOKUP(R70,'Matrice classement'!$B$2:$C$19))</f>
        <v>11</v>
      </c>
      <c r="T70" s="4">
        <v>24</v>
      </c>
      <c r="U70" s="11">
        <v>6</v>
      </c>
      <c r="V70" s="12">
        <f>IF(U70="",0,LOOKUP(U70,'Matrice classement'!$B$2:$C$19))</f>
        <v>10</v>
      </c>
      <c r="W70" s="4">
        <v>33</v>
      </c>
      <c r="X70" s="11">
        <v>7</v>
      </c>
      <c r="Y70" s="12">
        <f>IF(X70="",0,LOOKUP(X70,'Matrice classement'!$B$2:$C$19))</f>
        <v>9</v>
      </c>
      <c r="Z70" s="4">
        <v>7</v>
      </c>
      <c r="AA70" s="11">
        <v>2</v>
      </c>
      <c r="AB70" s="12">
        <f>IF(AA70="",0,LOOKUP(AA70,'Matrice classement'!$B$2:$C$19))</f>
        <v>17</v>
      </c>
      <c r="AC70" s="4">
        <v>3</v>
      </c>
      <c r="AD70" s="11"/>
      <c r="AE70" s="12"/>
      <c r="AF70" s="4"/>
      <c r="AG70" s="11"/>
      <c r="AH70" s="12"/>
      <c r="AI70" s="4"/>
      <c r="AJ70" s="11"/>
      <c r="AK70" s="12"/>
      <c r="AL70" s="4"/>
      <c r="AM70" s="13"/>
    </row>
    <row r="71" spans="1:39" ht="20" customHeight="1">
      <c r="A71" s="13"/>
      <c r="B71" s="10">
        <v>7</v>
      </c>
      <c r="C71" s="80">
        <f>M71+P71+S71+V71+Y71+AB71+AE71+AH71+AK71</f>
        <v>46</v>
      </c>
      <c r="D71" s="9">
        <f>C71-MINA(M71,P71,S71,V71,Y71,AB71,AE71,AH71,AK71)</f>
        <v>46</v>
      </c>
      <c r="E71" s="35" t="s">
        <v>569</v>
      </c>
      <c r="F71" s="10" t="s">
        <v>132</v>
      </c>
      <c r="G71" s="10" t="s">
        <v>390</v>
      </c>
      <c r="H71" s="10" t="s">
        <v>140</v>
      </c>
      <c r="I71" s="10" t="s">
        <v>585</v>
      </c>
      <c r="J71" s="10">
        <v>1968</v>
      </c>
      <c r="K71" s="11" t="s">
        <v>43</v>
      </c>
      <c r="L71" s="11">
        <v>6</v>
      </c>
      <c r="M71" s="12">
        <f>IF(L71="",0,LOOKUP(L71,'Matrice classement'!$B$2:$C$19))</f>
        <v>10</v>
      </c>
      <c r="N71" s="4">
        <v>14</v>
      </c>
      <c r="O71" s="11" t="s">
        <v>667</v>
      </c>
      <c r="P71" s="12">
        <f>IF(O71="",0,LOOKUP(O71,'Matrice classement'!$B$2:$C$19))</f>
        <v>0</v>
      </c>
      <c r="Q71" s="4" t="s">
        <v>667</v>
      </c>
      <c r="R71" s="11">
        <v>14</v>
      </c>
      <c r="S71" s="12">
        <f>IF(R71="",0,LOOKUP(R71,'Matrice classement'!$B$2:$C$19))</f>
        <v>2</v>
      </c>
      <c r="T71" s="4">
        <v>55</v>
      </c>
      <c r="U71" s="11">
        <v>5</v>
      </c>
      <c r="V71" s="12">
        <f>IF(U71="",0,LOOKUP(U71,'Matrice classement'!$B$2:$C$19))</f>
        <v>11</v>
      </c>
      <c r="W71" s="4">
        <v>30</v>
      </c>
      <c r="X71" s="11">
        <v>6</v>
      </c>
      <c r="Y71" s="12">
        <f>IF(X71="",0,LOOKUP(X71,'Matrice classement'!$B$2:$C$19))</f>
        <v>10</v>
      </c>
      <c r="Z71" s="4">
        <v>6</v>
      </c>
      <c r="AA71" s="11">
        <v>4</v>
      </c>
      <c r="AB71" s="12">
        <f>IF(AA71="",0,LOOKUP(AA71,'Matrice classement'!$B$2:$C$19))</f>
        <v>13</v>
      </c>
      <c r="AC71" s="4">
        <v>7</v>
      </c>
      <c r="AD71" s="11"/>
      <c r="AE71" s="12"/>
      <c r="AF71" s="4"/>
      <c r="AG71" s="11"/>
      <c r="AH71" s="12"/>
      <c r="AI71" s="4"/>
      <c r="AJ71" s="11"/>
      <c r="AK71" s="12"/>
      <c r="AL71" s="4"/>
      <c r="AM71" s="13"/>
    </row>
    <row r="72" spans="1:39" ht="20.25" customHeight="1">
      <c r="A72" s="13"/>
      <c r="B72" s="10">
        <v>8</v>
      </c>
      <c r="C72" s="80">
        <f>M72+P72+S72+V72+Y72+AB72+AE72+AH72+AK72</f>
        <v>44</v>
      </c>
      <c r="D72" s="9">
        <f>C72-MINA(M72,P72,S72,V72,Y72,AB72,AE72,AH72,AK72)</f>
        <v>44</v>
      </c>
      <c r="E72" s="35" t="s">
        <v>549</v>
      </c>
      <c r="F72" s="10" t="s">
        <v>435</v>
      </c>
      <c r="G72" s="10" t="s">
        <v>20</v>
      </c>
      <c r="H72" s="10" t="s">
        <v>84</v>
      </c>
      <c r="I72" s="35" t="s">
        <v>633</v>
      </c>
      <c r="J72" s="35">
        <v>1990</v>
      </c>
      <c r="K72" s="11" t="s">
        <v>43</v>
      </c>
      <c r="L72" s="11">
        <v>7</v>
      </c>
      <c r="M72" s="12">
        <f>IF(L72="",0,LOOKUP(L72,'Matrice classement'!$B$2:$C$19))</f>
        <v>9</v>
      </c>
      <c r="N72" s="4">
        <v>14</v>
      </c>
      <c r="O72" s="11">
        <v>4</v>
      </c>
      <c r="P72" s="12">
        <f>IF(O72="",0,LOOKUP(O72,'Matrice classement'!$B$2:$C$19))</f>
        <v>13</v>
      </c>
      <c r="Q72" s="4">
        <v>7</v>
      </c>
      <c r="R72" s="11">
        <v>12</v>
      </c>
      <c r="S72" s="12">
        <f>IF(R72="",0,LOOKUP(R72,'Matrice classement'!$B$2:$C$19))</f>
        <v>4</v>
      </c>
      <c r="T72" s="4">
        <v>46</v>
      </c>
      <c r="U72" s="11" t="s">
        <v>273</v>
      </c>
      <c r="V72" s="12">
        <f>IF(U72="",0,LOOKUP(U72,'Matrice classement'!$B$2:$C$19))</f>
        <v>0</v>
      </c>
      <c r="W72" s="4" t="s">
        <v>273</v>
      </c>
      <c r="X72" s="11">
        <v>8</v>
      </c>
      <c r="Y72" s="12">
        <f>IF(X72="",0,LOOKUP(X72,'Matrice classement'!$B$2:$C$19))</f>
        <v>8</v>
      </c>
      <c r="Z72" s="4">
        <v>11</v>
      </c>
      <c r="AA72" s="11">
        <v>6</v>
      </c>
      <c r="AB72" s="12">
        <f>IF(AA72="",0,LOOKUP(AA72,'Matrice classement'!$B$2:$C$19))</f>
        <v>10</v>
      </c>
      <c r="AC72" s="4">
        <v>12</v>
      </c>
      <c r="AD72" s="114"/>
      <c r="AE72" s="12"/>
      <c r="AF72" s="115"/>
      <c r="AG72" s="11"/>
      <c r="AH72" s="12"/>
      <c r="AI72" s="4"/>
      <c r="AJ72" s="11"/>
      <c r="AK72" s="12"/>
      <c r="AL72" s="4"/>
      <c r="AM72" s="13"/>
    </row>
    <row r="73" spans="1:39" ht="19.5" customHeight="1">
      <c r="A73" s="13"/>
      <c r="B73" s="10">
        <v>9</v>
      </c>
      <c r="C73" s="80">
        <f>M73+P73+S73+V73+Y73+AB73+AE73+AH73+AK73</f>
        <v>43</v>
      </c>
      <c r="D73" s="9">
        <f>C73-MINA(M73,P73,S73,V73,Y73,AB73,AE73,AH73,AK73)</f>
        <v>43</v>
      </c>
      <c r="E73" s="35" t="s">
        <v>26</v>
      </c>
      <c r="F73" s="10" t="s">
        <v>99</v>
      </c>
      <c r="G73" s="35" t="s">
        <v>20</v>
      </c>
      <c r="H73" s="10" t="s">
        <v>84</v>
      </c>
      <c r="I73" s="35" t="s">
        <v>629</v>
      </c>
      <c r="J73" s="35">
        <v>1962</v>
      </c>
      <c r="K73" s="11" t="s">
        <v>43</v>
      </c>
      <c r="L73" s="11">
        <v>3</v>
      </c>
      <c r="M73" s="12">
        <f>IF(L73="",0,LOOKUP(L73,'Matrice classement'!$B$2:$C$19))</f>
        <v>15</v>
      </c>
      <c r="N73" s="4">
        <v>11</v>
      </c>
      <c r="O73" s="11">
        <v>11</v>
      </c>
      <c r="P73" s="12">
        <f>IF(O73="",0,LOOKUP(O73,'Matrice classement'!$B$2:$C$19))</f>
        <v>5</v>
      </c>
      <c r="Q73" s="4">
        <v>30</v>
      </c>
      <c r="R73" s="11">
        <v>7</v>
      </c>
      <c r="S73" s="12">
        <f>IF(R73="",0,LOOKUP(R73,'Matrice classement'!$B$2:$C$19))</f>
        <v>9</v>
      </c>
      <c r="T73" s="4">
        <v>28</v>
      </c>
      <c r="U73" s="11" t="s">
        <v>273</v>
      </c>
      <c r="V73" s="12">
        <f>IF(U73="",0,LOOKUP(U73,'Matrice classement'!$B$2:$C$19))</f>
        <v>0</v>
      </c>
      <c r="W73" s="4" t="s">
        <v>273</v>
      </c>
      <c r="X73" s="11">
        <v>11</v>
      </c>
      <c r="Y73" s="12">
        <f>IF(X73="",0,LOOKUP(X73,'Matrice classement'!$B$2:$C$19))</f>
        <v>5</v>
      </c>
      <c r="Z73" s="4">
        <v>13</v>
      </c>
      <c r="AA73" s="11">
        <v>7</v>
      </c>
      <c r="AB73" s="12">
        <f>IF(AA73="",0,LOOKUP(AA73,'Matrice classement'!$B$2:$C$19))</f>
        <v>9</v>
      </c>
      <c r="AC73" s="4">
        <v>14</v>
      </c>
      <c r="AD73" s="11"/>
      <c r="AE73" s="12"/>
      <c r="AF73" s="4"/>
      <c r="AG73" s="11"/>
      <c r="AH73" s="12"/>
      <c r="AI73" s="4"/>
      <c r="AJ73" s="11"/>
      <c r="AK73" s="12"/>
      <c r="AL73" s="4"/>
      <c r="AM73" s="13"/>
    </row>
    <row r="74" spans="1:39" ht="20" customHeight="1">
      <c r="A74" s="13"/>
      <c r="B74" s="10">
        <v>10</v>
      </c>
      <c r="C74" s="80">
        <f>M74+P74+S74+V74+Y74+AB74+AE74+AH74+AK74</f>
        <v>32</v>
      </c>
      <c r="D74" s="9">
        <f>C74-MINA(M74,P74,S74,V74,Y74,AB74,AE74,AH74,AK74)</f>
        <v>31</v>
      </c>
      <c r="E74" s="10" t="s">
        <v>500</v>
      </c>
      <c r="F74" s="10" t="s">
        <v>50</v>
      </c>
      <c r="G74" s="10" t="s">
        <v>14</v>
      </c>
      <c r="H74" s="10" t="s">
        <v>84</v>
      </c>
      <c r="I74" s="35" t="s">
        <v>634</v>
      </c>
      <c r="J74" s="35">
        <v>1959</v>
      </c>
      <c r="K74" s="11" t="s">
        <v>43</v>
      </c>
      <c r="L74" s="11">
        <v>8</v>
      </c>
      <c r="M74" s="12">
        <f>IF(L74="",0,LOOKUP(L74,'Matrice classement'!$B$2:$C$19))</f>
        <v>8</v>
      </c>
      <c r="N74" s="4">
        <v>17</v>
      </c>
      <c r="O74" s="11">
        <v>15</v>
      </c>
      <c r="P74" s="12">
        <f>IF(O74="",0,LOOKUP(O74,'Matrice classement'!$B$2:$C$19))</f>
        <v>1</v>
      </c>
      <c r="Q74" s="4">
        <v>41</v>
      </c>
      <c r="R74" s="11">
        <v>9</v>
      </c>
      <c r="S74" s="12">
        <f>IF(R74="",0,LOOKUP(R74,'Matrice classement'!$B$2:$C$19))</f>
        <v>7</v>
      </c>
      <c r="T74" s="4">
        <v>33</v>
      </c>
      <c r="U74" s="11">
        <v>9</v>
      </c>
      <c r="V74" s="12">
        <f>IF(U74="",0,LOOKUP(U74,'Matrice classement'!$B$2:$C$19))</f>
        <v>7</v>
      </c>
      <c r="W74" s="4">
        <v>40</v>
      </c>
      <c r="X74" s="11">
        <v>13</v>
      </c>
      <c r="Y74" s="12">
        <f>IF(X74="",0,LOOKUP(X74,'Matrice classement'!$B$2:$C$19))</f>
        <v>3</v>
      </c>
      <c r="Z74" s="4">
        <v>20</v>
      </c>
      <c r="AA74" s="11">
        <v>10</v>
      </c>
      <c r="AB74" s="12">
        <f>IF(AA74="",0,LOOKUP(AA74,'Matrice classement'!$B$2:$C$19))</f>
        <v>6</v>
      </c>
      <c r="AC74" s="4">
        <v>20</v>
      </c>
      <c r="AD74" s="114"/>
      <c r="AE74" s="12"/>
      <c r="AF74" s="115"/>
      <c r="AG74" s="11"/>
      <c r="AH74" s="12"/>
      <c r="AI74" s="4"/>
      <c r="AJ74" s="11"/>
      <c r="AK74" s="12"/>
      <c r="AL74" s="4"/>
      <c r="AM74" s="13"/>
    </row>
    <row r="75" spans="1:39" ht="17">
      <c r="A75" s="13"/>
      <c r="B75" s="10">
        <v>11</v>
      </c>
      <c r="C75" s="80">
        <f>M75+P75+S75+V75+Y75+AB75+AE75+AH75+AK75</f>
        <v>26</v>
      </c>
      <c r="D75" s="9">
        <f>C75-MINA(M75,P75,S75,V75,Y75,AB75,AE75,AH75,AK75)</f>
        <v>26</v>
      </c>
      <c r="E75" s="35" t="s">
        <v>477</v>
      </c>
      <c r="F75" s="10" t="s">
        <v>502</v>
      </c>
      <c r="G75" s="10" t="s">
        <v>23</v>
      </c>
      <c r="H75" s="10" t="s">
        <v>84</v>
      </c>
      <c r="I75" s="10" t="s">
        <v>645</v>
      </c>
      <c r="J75" s="10">
        <v>1989</v>
      </c>
      <c r="K75" s="11" t="s">
        <v>43</v>
      </c>
      <c r="L75" s="11">
        <v>18</v>
      </c>
      <c r="M75" s="12">
        <f>IF(L75="",0,LOOKUP(L75,'Matrice classement'!$B$2:$C$19))</f>
        <v>0</v>
      </c>
      <c r="N75" s="4">
        <v>38</v>
      </c>
      <c r="O75" s="11">
        <v>6</v>
      </c>
      <c r="P75" s="12">
        <f>IF(O75="",0,LOOKUP(O75,'Matrice classement'!$B$2:$C$19))</f>
        <v>10</v>
      </c>
      <c r="Q75" s="4">
        <v>16</v>
      </c>
      <c r="R75" s="11">
        <v>10</v>
      </c>
      <c r="S75" s="12">
        <f>IF(R75="",0,LOOKUP(R75,'Matrice classement'!$B$2:$C$19))</f>
        <v>6</v>
      </c>
      <c r="T75" s="4">
        <v>41</v>
      </c>
      <c r="U75" s="11">
        <v>10</v>
      </c>
      <c r="V75" s="12">
        <f>IF(U75="",0,LOOKUP(U75,'Matrice classement'!$B$2:$C$19))</f>
        <v>6</v>
      </c>
      <c r="W75" s="4">
        <v>46</v>
      </c>
      <c r="X75" s="11">
        <v>12</v>
      </c>
      <c r="Y75" s="12">
        <f>IF(X75="",0,LOOKUP(X75,'Matrice classement'!$B$2:$C$19))</f>
        <v>4</v>
      </c>
      <c r="Z75" s="4">
        <v>19</v>
      </c>
      <c r="AA75" s="68">
        <v>16</v>
      </c>
      <c r="AB75" s="12">
        <f>IF(AA75="",0,LOOKUP(AA75,'Matrice classement'!$B$2:$C$19))</f>
        <v>0</v>
      </c>
      <c r="AC75" s="200">
        <v>43</v>
      </c>
      <c r="AD75" s="11"/>
      <c r="AE75" s="12"/>
      <c r="AF75" s="4"/>
      <c r="AG75" s="11"/>
      <c r="AH75" s="12"/>
      <c r="AI75" s="4"/>
      <c r="AJ75" s="11"/>
      <c r="AK75" s="12"/>
      <c r="AL75" s="4"/>
      <c r="AM75" s="13"/>
    </row>
    <row r="76" spans="1:39" ht="17">
      <c r="A76" s="13"/>
      <c r="B76" s="10">
        <v>12</v>
      </c>
      <c r="C76" s="80">
        <f>M76+P76+S76+V76+Y76+AB76+AE76+AH76+AK76</f>
        <v>30</v>
      </c>
      <c r="D76" s="9">
        <f>C76-MINA(M76,P76,S76,V76,Y76,AB76,AE76,AH76,AK76)</f>
        <v>26</v>
      </c>
      <c r="E76" s="35" t="s">
        <v>570</v>
      </c>
      <c r="F76" s="10" t="s">
        <v>571</v>
      </c>
      <c r="G76" s="10" t="s">
        <v>156</v>
      </c>
      <c r="H76" s="10" t="s">
        <v>140</v>
      </c>
      <c r="I76" s="10" t="s">
        <v>587</v>
      </c>
      <c r="J76" s="10">
        <v>1958</v>
      </c>
      <c r="K76" s="11" t="s">
        <v>43</v>
      </c>
      <c r="L76" s="11">
        <v>12</v>
      </c>
      <c r="M76" s="12">
        <f>IF(L76="",0,LOOKUP(L76,'Matrice classement'!$B$2:$C$19))</f>
        <v>4</v>
      </c>
      <c r="N76" s="4">
        <v>23</v>
      </c>
      <c r="O76" s="11">
        <v>12</v>
      </c>
      <c r="P76" s="12">
        <f>IF(O76="",0,LOOKUP(O76,'Matrice classement'!$B$2:$C$19))</f>
        <v>4</v>
      </c>
      <c r="Q76" s="4">
        <v>30</v>
      </c>
      <c r="R76" s="11">
        <v>8</v>
      </c>
      <c r="S76" s="12">
        <f>IF(R76="",0,LOOKUP(R76,'Matrice classement'!$B$2:$C$19))</f>
        <v>8</v>
      </c>
      <c r="T76" s="4">
        <v>30</v>
      </c>
      <c r="U76" s="11">
        <v>12</v>
      </c>
      <c r="V76" s="12">
        <f>IF(U76="",0,LOOKUP(U76,'Matrice classement'!$B$2:$C$19))</f>
        <v>4</v>
      </c>
      <c r="W76" s="4">
        <v>54</v>
      </c>
      <c r="X76" s="11">
        <v>10</v>
      </c>
      <c r="Y76" s="12">
        <f>IF(X76="",0,LOOKUP(X76,'Matrice classement'!$B$2:$C$19))</f>
        <v>6</v>
      </c>
      <c r="Z76" s="4">
        <v>13</v>
      </c>
      <c r="AA76" s="11">
        <v>12</v>
      </c>
      <c r="AB76" s="12">
        <f>IF(AA76="",0,LOOKUP(AA76,'Matrice classement'!$B$2:$C$19))</f>
        <v>4</v>
      </c>
      <c r="AC76" s="4">
        <v>24</v>
      </c>
      <c r="AD76" s="11"/>
      <c r="AE76" s="12"/>
      <c r="AF76" s="4"/>
      <c r="AG76" s="11"/>
      <c r="AH76" s="12"/>
      <c r="AI76" s="4"/>
      <c r="AJ76" s="11"/>
      <c r="AK76" s="12"/>
      <c r="AL76" s="4"/>
      <c r="AM76" s="13"/>
    </row>
    <row r="77" spans="1:39" ht="19.5" customHeight="1">
      <c r="A77" s="13"/>
      <c r="B77" s="10">
        <v>13</v>
      </c>
      <c r="C77" s="80">
        <f>M77+P77+S77+V77+Y77+AB77+AE77+AH77+AK77</f>
        <v>17</v>
      </c>
      <c r="D77" s="9">
        <f>C77-MINA(M77,P77,S77,V77,Y77,AB77,AE77,AH77,AK77)</f>
        <v>17</v>
      </c>
      <c r="E77" s="35" t="s">
        <v>406</v>
      </c>
      <c r="F77" s="10" t="s">
        <v>407</v>
      </c>
      <c r="G77" s="10" t="s">
        <v>13</v>
      </c>
      <c r="H77" s="10" t="s">
        <v>84</v>
      </c>
      <c r="I77" s="35" t="s">
        <v>636</v>
      </c>
      <c r="J77" s="35">
        <v>1988</v>
      </c>
      <c r="K77" s="11" t="s">
        <v>43</v>
      </c>
      <c r="L77" s="11">
        <v>13</v>
      </c>
      <c r="M77" s="12">
        <f>IF(L77="",0,LOOKUP(L77,'Matrice classement'!$B$2:$C$19))</f>
        <v>3</v>
      </c>
      <c r="N77" s="4">
        <v>27</v>
      </c>
      <c r="O77" s="11">
        <v>7</v>
      </c>
      <c r="P77" s="12">
        <f>IF(O77="",0,LOOKUP(O77,'Matrice classement'!$B$2:$C$19))</f>
        <v>9</v>
      </c>
      <c r="Q77" s="4">
        <v>24</v>
      </c>
      <c r="R77" s="11">
        <v>11</v>
      </c>
      <c r="S77" s="12">
        <f>IF(R77="",0,LOOKUP(R77,'Matrice classement'!$B$2:$C$19))</f>
        <v>5</v>
      </c>
      <c r="T77" s="4">
        <v>43</v>
      </c>
      <c r="U77" s="114" t="s">
        <v>694</v>
      </c>
      <c r="V77" s="3">
        <f>IF(U77="",0,LOOKUP(U77,'Matrice classement'!$B$2:$C$19))</f>
        <v>0</v>
      </c>
      <c r="W77" s="115" t="s">
        <v>714</v>
      </c>
      <c r="X77" s="114" t="s">
        <v>694</v>
      </c>
      <c r="Y77" s="3">
        <f>IF(X77="",0,LOOKUP(X77,'Matrice classement'!$B$2:$C$19))</f>
        <v>0</v>
      </c>
      <c r="Z77" s="115" t="s">
        <v>714</v>
      </c>
      <c r="AA77" s="11" t="s">
        <v>273</v>
      </c>
      <c r="AB77" s="12">
        <f>IF(AA77="",0,LOOKUP(AA77,'Matrice classement'!$B$2:$C$19))</f>
        <v>0</v>
      </c>
      <c r="AC77" s="4" t="s">
        <v>273</v>
      </c>
      <c r="AD77" s="11"/>
      <c r="AE77" s="12"/>
      <c r="AF77" s="4"/>
      <c r="AG77" s="11"/>
      <c r="AH77" s="12"/>
      <c r="AI77" s="4"/>
      <c r="AJ77" s="11"/>
      <c r="AK77" s="12"/>
      <c r="AL77" s="4"/>
      <c r="AM77" s="13"/>
    </row>
    <row r="78" spans="1:39" ht="17">
      <c r="A78" s="13"/>
      <c r="B78" s="10">
        <v>14</v>
      </c>
      <c r="C78" s="80">
        <f>M78+P78+S78+V78+Y78+AB78+AE78+AH78+AK78</f>
        <v>16</v>
      </c>
      <c r="D78" s="9">
        <f>C78-MINA(M78,P78,S78,V78,Y78,AB78,AE78,AH78,AK78)</f>
        <v>16</v>
      </c>
      <c r="E78" s="35" t="s">
        <v>510</v>
      </c>
      <c r="F78" s="10" t="s">
        <v>143</v>
      </c>
      <c r="G78" s="10" t="s">
        <v>13</v>
      </c>
      <c r="H78" s="10" t="s">
        <v>84</v>
      </c>
      <c r="I78" s="35" t="s">
        <v>638</v>
      </c>
      <c r="J78" s="35">
        <v>1968</v>
      </c>
      <c r="K78" s="11" t="s">
        <v>43</v>
      </c>
      <c r="L78" s="11">
        <v>16</v>
      </c>
      <c r="M78" s="12">
        <f>IF(L78="",0,LOOKUP(L78,'Matrice classement'!$B$2:$C$19))</f>
        <v>0</v>
      </c>
      <c r="N78" s="4">
        <v>31</v>
      </c>
      <c r="O78" s="11">
        <v>8</v>
      </c>
      <c r="P78" s="12">
        <f>IF(O78="",0,LOOKUP(O78,'Matrice classement'!$B$2:$C$19))</f>
        <v>8</v>
      </c>
      <c r="Q78" s="4">
        <v>25</v>
      </c>
      <c r="R78" s="11" t="s">
        <v>667</v>
      </c>
      <c r="S78" s="12">
        <f>IF(R78="",0,LOOKUP(R78,'Matrice classement'!$B$2:$C$19))</f>
        <v>0</v>
      </c>
      <c r="T78" s="4" t="s">
        <v>667</v>
      </c>
      <c r="U78" s="11">
        <v>8</v>
      </c>
      <c r="V78" s="12">
        <f>IF(U78="",0,LOOKUP(U78,'Matrice classement'!$B$2:$C$19))</f>
        <v>8</v>
      </c>
      <c r="W78" s="4">
        <v>38</v>
      </c>
      <c r="X78" s="114" t="s">
        <v>694</v>
      </c>
      <c r="Y78" s="3">
        <f>IF(X78="",0,LOOKUP(X78,'Matrice classement'!$B$2:$C$19))</f>
        <v>0</v>
      </c>
      <c r="Z78" s="115" t="s">
        <v>714</v>
      </c>
      <c r="AA78" s="11" t="s">
        <v>273</v>
      </c>
      <c r="AB78" s="12">
        <f>IF(AA78="",0,LOOKUP(AA78,'Matrice classement'!$B$2:$C$19))</f>
        <v>0</v>
      </c>
      <c r="AC78" s="4" t="s">
        <v>273</v>
      </c>
      <c r="AD78" s="114"/>
      <c r="AE78" s="12"/>
      <c r="AF78" s="115"/>
      <c r="AG78" s="11"/>
      <c r="AH78" s="12"/>
      <c r="AI78" s="4"/>
      <c r="AJ78" s="11"/>
      <c r="AK78" s="12"/>
      <c r="AL78" s="4"/>
      <c r="AM78" s="13"/>
    </row>
    <row r="79" spans="1:39" ht="17">
      <c r="A79" s="13"/>
      <c r="B79" s="10">
        <v>15</v>
      </c>
      <c r="C79" s="80">
        <f>M79+P79+S79+V79+Y79+AB79+AE79+AH79+AK79</f>
        <v>12</v>
      </c>
      <c r="D79" s="9">
        <f>C79-MINA(M79,P79,S79,V79,Y79,AB79,AE79,AH79,AK79)</f>
        <v>12</v>
      </c>
      <c r="E79" s="10" t="s">
        <v>46</v>
      </c>
      <c r="F79" s="10" t="s">
        <v>47</v>
      </c>
      <c r="G79" s="10" t="s">
        <v>23</v>
      </c>
      <c r="H79" s="10" t="s">
        <v>84</v>
      </c>
      <c r="I79" s="10" t="s">
        <v>640</v>
      </c>
      <c r="J79" s="10">
        <v>1957</v>
      </c>
      <c r="K79" s="11" t="s">
        <v>43</v>
      </c>
      <c r="L79" s="11">
        <v>15</v>
      </c>
      <c r="M79" s="12">
        <f>IF(L79="",0,LOOKUP(L79,'Matrice classement'!$B$2:$C$19))</f>
        <v>1</v>
      </c>
      <c r="N79" s="4">
        <v>30</v>
      </c>
      <c r="O79" s="11">
        <v>9</v>
      </c>
      <c r="P79" s="12">
        <f>IF(O79="",0,LOOKUP(O79,'Matrice classement'!$B$2:$C$19))</f>
        <v>7</v>
      </c>
      <c r="Q79" s="4">
        <v>25</v>
      </c>
      <c r="R79" s="11">
        <v>13</v>
      </c>
      <c r="S79" s="12">
        <f>IF(R79="",0,LOOKUP(R79,'Matrice classement'!$B$2:$C$19))</f>
        <v>3</v>
      </c>
      <c r="T79" s="4">
        <v>55</v>
      </c>
      <c r="U79" s="11">
        <v>15</v>
      </c>
      <c r="V79" s="12">
        <f>IF(U79="",0,LOOKUP(U79,'Matrice classement'!$B$2:$C$19))</f>
        <v>1</v>
      </c>
      <c r="W79" s="4">
        <v>62</v>
      </c>
      <c r="X79" s="11" t="s">
        <v>273</v>
      </c>
      <c r="Y79" s="12">
        <f>IF(X79="",0,LOOKUP(X79,'Matrice classement'!$B$2:$C$19))</f>
        <v>0</v>
      </c>
      <c r="Z79" s="4" t="s">
        <v>273</v>
      </c>
      <c r="AA79" s="11" t="s">
        <v>273</v>
      </c>
      <c r="AB79" s="12">
        <f>IF(AA79="",0,LOOKUP(AA79,'Matrice classement'!$B$2:$C$19))</f>
        <v>0</v>
      </c>
      <c r="AC79" s="4" t="s">
        <v>273</v>
      </c>
      <c r="AD79" s="11"/>
      <c r="AE79" s="12"/>
      <c r="AF79" s="4"/>
      <c r="AG79" s="11"/>
      <c r="AH79" s="12"/>
      <c r="AI79" s="4"/>
      <c r="AJ79" s="11"/>
      <c r="AK79" s="12"/>
      <c r="AL79" s="4"/>
      <c r="AM79" s="13"/>
    </row>
    <row r="80" spans="1:39" ht="17">
      <c r="A80" s="13"/>
      <c r="B80" s="10">
        <v>16</v>
      </c>
      <c r="C80" s="80">
        <f>M80+P80+S80+V80+Y80+AB80+AE80+AH80+AK80</f>
        <v>9</v>
      </c>
      <c r="D80" s="9">
        <f>C80-MINA(M80,P80,S80,V80,Y80,AB80,AE80,AH80,AK80)</f>
        <v>9</v>
      </c>
      <c r="E80" s="10" t="s">
        <v>142</v>
      </c>
      <c r="F80" s="10" t="s">
        <v>143</v>
      </c>
      <c r="G80" s="10" t="s">
        <v>144</v>
      </c>
      <c r="H80" s="10" t="s">
        <v>138</v>
      </c>
      <c r="I80" s="35" t="s">
        <v>628</v>
      </c>
      <c r="J80" s="35">
        <v>1966</v>
      </c>
      <c r="K80" s="11" t="s">
        <v>43</v>
      </c>
      <c r="L80" s="11" t="s">
        <v>273</v>
      </c>
      <c r="M80" s="12">
        <f>IF(L80="",0,LOOKUP(L80,'Matrice classement'!$B$2:$C$19))</f>
        <v>0</v>
      </c>
      <c r="N80" s="4" t="s">
        <v>273</v>
      </c>
      <c r="O80" s="11">
        <v>10</v>
      </c>
      <c r="P80" s="12">
        <f>IF(O80="",0,LOOKUP(O80,'Matrice classement'!$B$2:$C$19))</f>
        <v>6</v>
      </c>
      <c r="Q80" s="4">
        <v>25</v>
      </c>
      <c r="R80" s="11" t="s">
        <v>667</v>
      </c>
      <c r="S80" s="12">
        <f>IF(R80="",0,LOOKUP(R80,'Matrice classement'!$B$2:$C$19))</f>
        <v>0</v>
      </c>
      <c r="T80" s="4" t="s">
        <v>667</v>
      </c>
      <c r="U80" s="11">
        <v>13</v>
      </c>
      <c r="V80" s="12">
        <f>IF(U80="",0,LOOKUP(U80,'Matrice classement'!$B$2:$C$19))</f>
        <v>3</v>
      </c>
      <c r="W80" s="4">
        <v>57</v>
      </c>
      <c r="X80" s="11" t="s">
        <v>273</v>
      </c>
      <c r="Y80" s="12">
        <f>IF(X80="",0,LOOKUP(X80,'Matrice classement'!$B$2:$C$19))</f>
        <v>0</v>
      </c>
      <c r="Z80" s="4" t="s">
        <v>273</v>
      </c>
      <c r="AA80" s="11" t="s">
        <v>273</v>
      </c>
      <c r="AB80" s="12">
        <f>IF(AA80="",0,LOOKUP(AA80,'Matrice classement'!$B$2:$C$19))</f>
        <v>0</v>
      </c>
      <c r="AC80" s="4" t="s">
        <v>273</v>
      </c>
      <c r="AD80" s="11"/>
      <c r="AE80" s="12"/>
      <c r="AF80" s="4"/>
      <c r="AG80" s="11"/>
      <c r="AH80" s="12"/>
      <c r="AI80" s="4"/>
      <c r="AJ80" s="11"/>
      <c r="AK80" s="12"/>
      <c r="AL80" s="4"/>
      <c r="AM80" s="13"/>
    </row>
    <row r="81" spans="1:39" ht="17">
      <c r="A81" s="13"/>
      <c r="B81" s="10">
        <v>17</v>
      </c>
      <c r="C81" s="80">
        <f>M81+P81+S81+V81+Y81+AB81+AE81+AH81+AK81</f>
        <v>8</v>
      </c>
      <c r="D81" s="9">
        <f>C81-MINA(M81,P81,S81,V81,Y81,AB81,AE81,AH81,AK81)</f>
        <v>8</v>
      </c>
      <c r="E81" s="35" t="s">
        <v>314</v>
      </c>
      <c r="F81" s="10" t="s">
        <v>47</v>
      </c>
      <c r="G81" s="10" t="s">
        <v>315</v>
      </c>
      <c r="H81" s="10" t="s">
        <v>141</v>
      </c>
      <c r="I81" s="35" t="s">
        <v>751</v>
      </c>
      <c r="J81" s="35">
        <v>1959</v>
      </c>
      <c r="K81" s="11" t="s">
        <v>43</v>
      </c>
      <c r="L81" s="11" t="s">
        <v>273</v>
      </c>
      <c r="M81" s="12">
        <f>IF(L81="",0,LOOKUP(L81,'Matrice classement'!$B$2:$C$19))</f>
        <v>0</v>
      </c>
      <c r="N81" s="4" t="s">
        <v>273</v>
      </c>
      <c r="O81" s="11" t="s">
        <v>273</v>
      </c>
      <c r="P81" s="12">
        <f>IF(O81="",0,LOOKUP(O81,'Matrice classement'!$B$2:$C$19))</f>
        <v>0</v>
      </c>
      <c r="Q81" s="4" t="s">
        <v>273</v>
      </c>
      <c r="R81" s="11" t="s">
        <v>273</v>
      </c>
      <c r="S81" s="12">
        <f>IF(R81="",0,LOOKUP(R81,'Matrice classement'!$B$2:$C$19))</f>
        <v>0</v>
      </c>
      <c r="T81" s="4" t="s">
        <v>273</v>
      </c>
      <c r="U81" s="11" t="s">
        <v>273</v>
      </c>
      <c r="V81" s="12">
        <f>IF(U81="",0,LOOKUP(U81,'Matrice classement'!$B$2:$C$19))</f>
        <v>0</v>
      </c>
      <c r="W81" s="4" t="s">
        <v>273</v>
      </c>
      <c r="X81" s="11" t="s">
        <v>273</v>
      </c>
      <c r="Y81" s="12">
        <f>IF(X81="",0,LOOKUP(X81,'Matrice classement'!$B$2:$C$19))</f>
        <v>0</v>
      </c>
      <c r="Z81" s="4" t="s">
        <v>273</v>
      </c>
      <c r="AA81" s="11">
        <v>8</v>
      </c>
      <c r="AB81" s="12">
        <f>IF(AA81="",0,LOOKUP(AA81,'Matrice classement'!$B$2:$C$19))</f>
        <v>8</v>
      </c>
      <c r="AC81" s="4">
        <v>17</v>
      </c>
      <c r="AD81" s="11"/>
      <c r="AE81" s="12"/>
      <c r="AF81" s="4"/>
      <c r="AG81" s="11"/>
      <c r="AH81" s="12"/>
      <c r="AI81" s="4"/>
      <c r="AJ81" s="11"/>
      <c r="AK81" s="12"/>
      <c r="AL81" s="4"/>
      <c r="AM81" s="13"/>
    </row>
    <row r="82" spans="1:39" ht="17">
      <c r="A82" s="13"/>
      <c r="B82" s="10">
        <v>18</v>
      </c>
      <c r="C82" s="80">
        <f>M82+P82+S82+V82+Y82+AB82+AE82+AH82+AK82</f>
        <v>7</v>
      </c>
      <c r="D82" s="9">
        <f>C82-MINA(M82,P82,S82,V82,Y82,AB82,AE82,AH82,AK82)</f>
        <v>7</v>
      </c>
      <c r="E82" s="35" t="s">
        <v>342</v>
      </c>
      <c r="F82" s="10" t="s">
        <v>430</v>
      </c>
      <c r="G82" s="10" t="s">
        <v>315</v>
      </c>
      <c r="H82" s="10" t="s">
        <v>141</v>
      </c>
      <c r="I82" s="35" t="s">
        <v>740</v>
      </c>
      <c r="J82" s="35">
        <v>1958</v>
      </c>
      <c r="K82" s="11" t="s">
        <v>43</v>
      </c>
      <c r="L82" s="11" t="s">
        <v>273</v>
      </c>
      <c r="M82" s="12">
        <f>IF(L82="",0,LOOKUP(L82,'Matrice classement'!$B$2:$C$19))</f>
        <v>0</v>
      </c>
      <c r="N82" s="4" t="s">
        <v>273</v>
      </c>
      <c r="O82" s="11" t="s">
        <v>273</v>
      </c>
      <c r="P82" s="12">
        <f>IF(O82="",0,LOOKUP(O82,'Matrice classement'!$B$2:$C$19))</f>
        <v>0</v>
      </c>
      <c r="Q82" s="4" t="s">
        <v>273</v>
      </c>
      <c r="R82" s="11" t="s">
        <v>273</v>
      </c>
      <c r="S82" s="12">
        <f>IF(R82="",0,LOOKUP(R82,'Matrice classement'!$B$2:$C$19))</f>
        <v>0</v>
      </c>
      <c r="T82" s="4" t="s">
        <v>273</v>
      </c>
      <c r="U82" s="11" t="s">
        <v>273</v>
      </c>
      <c r="V82" s="12">
        <f>IF(U82="",0,LOOKUP(U82,'Matrice classement'!$B$2:$C$19))</f>
        <v>0</v>
      </c>
      <c r="W82" s="4" t="s">
        <v>273</v>
      </c>
      <c r="X82" s="11">
        <v>9</v>
      </c>
      <c r="Y82" s="12">
        <f>IF(X82="",0,LOOKUP(X82,'Matrice classement'!$B$2:$C$19))</f>
        <v>7</v>
      </c>
      <c r="Z82" s="4">
        <v>13</v>
      </c>
      <c r="AA82" s="11" t="s">
        <v>273</v>
      </c>
      <c r="AB82" s="12">
        <f>IF(AA82="",0,LOOKUP(AA82,'Matrice classement'!$B$2:$C$19))</f>
        <v>0</v>
      </c>
      <c r="AC82" s="4" t="s">
        <v>273</v>
      </c>
      <c r="AD82" s="11"/>
      <c r="AE82" s="12"/>
      <c r="AF82" s="4"/>
      <c r="AG82" s="11"/>
      <c r="AH82" s="12"/>
      <c r="AI82" s="4"/>
      <c r="AJ82" s="11"/>
      <c r="AK82" s="12"/>
      <c r="AL82" s="4"/>
      <c r="AM82" s="13"/>
    </row>
    <row r="83" spans="1:39" ht="17">
      <c r="A83" s="13"/>
      <c r="B83" s="10">
        <v>19</v>
      </c>
      <c r="C83" s="80">
        <f>M83+P83+S83+V83+Y83+AB83+AE83+AH83+AK83</f>
        <v>5</v>
      </c>
      <c r="D83" s="9">
        <f>C83-MINA(M83,P83,S83,V83,Y83,AB83,AE83,AH83,AK83)</f>
        <v>5</v>
      </c>
      <c r="E83" s="35" t="s">
        <v>719</v>
      </c>
      <c r="F83" s="10" t="s">
        <v>715</v>
      </c>
      <c r="G83" s="10" t="s">
        <v>13</v>
      </c>
      <c r="H83" s="10" t="s">
        <v>84</v>
      </c>
      <c r="I83" s="35" t="s">
        <v>716</v>
      </c>
      <c r="J83" s="35">
        <v>1956</v>
      </c>
      <c r="K83" s="11" t="s">
        <v>43</v>
      </c>
      <c r="L83" s="11" t="s">
        <v>273</v>
      </c>
      <c r="M83" s="12">
        <f>IF(L83="",0,LOOKUP(L83,'Matrice classement'!$B$2:$C$19))</f>
        <v>0</v>
      </c>
      <c r="N83" s="4" t="s">
        <v>273</v>
      </c>
      <c r="O83" s="11" t="s">
        <v>273</v>
      </c>
      <c r="P83" s="12">
        <f>IF(O83="",0,LOOKUP(O83,'Matrice classement'!$B$2:$C$19))</f>
        <v>0</v>
      </c>
      <c r="Q83" s="4" t="s">
        <v>273</v>
      </c>
      <c r="R83" s="11" t="s">
        <v>273</v>
      </c>
      <c r="S83" s="12">
        <f>IF(R83="",0,LOOKUP(R83,'Matrice classement'!$B$2:$C$19))</f>
        <v>0</v>
      </c>
      <c r="T83" s="4" t="s">
        <v>273</v>
      </c>
      <c r="U83" s="11">
        <v>11</v>
      </c>
      <c r="V83" s="12">
        <f>IF(U83="",0,LOOKUP(U83,'Matrice classement'!$B$2:$C$19))</f>
        <v>5</v>
      </c>
      <c r="W83" s="4">
        <v>50</v>
      </c>
      <c r="X83" s="11" t="s">
        <v>273</v>
      </c>
      <c r="Y83" s="12">
        <f>IF(X83="",0,LOOKUP(X83,'Matrice classement'!$B$2:$C$19))</f>
        <v>0</v>
      </c>
      <c r="Z83" s="4" t="s">
        <v>273</v>
      </c>
      <c r="AA83" s="11" t="s">
        <v>273</v>
      </c>
      <c r="AB83" s="12">
        <f>IF(AA83="",0,LOOKUP(AA83,'Matrice classement'!$B$2:$C$19))</f>
        <v>0</v>
      </c>
      <c r="AC83" s="4" t="s">
        <v>273</v>
      </c>
      <c r="AD83" s="11"/>
      <c r="AE83" s="12"/>
      <c r="AF83" s="4"/>
      <c r="AG83" s="11"/>
      <c r="AH83" s="12"/>
      <c r="AI83" s="4"/>
      <c r="AJ83" s="11"/>
      <c r="AK83" s="12"/>
      <c r="AL83" s="4"/>
      <c r="AM83" s="13"/>
    </row>
    <row r="84" spans="1:39" ht="17">
      <c r="A84" s="13"/>
      <c r="B84" s="10">
        <v>20</v>
      </c>
      <c r="C84" s="80">
        <f>M84+P84+S84+V84+Y84+AB84+AE84+AH84+AK84</f>
        <v>5</v>
      </c>
      <c r="D84" s="9">
        <f>C84-MINA(M84,P84,S84,V84,Y84,AB84,AE84,AH84,AK84)</f>
        <v>5</v>
      </c>
      <c r="E84" s="35" t="s">
        <v>136</v>
      </c>
      <c r="F84" s="10" t="s">
        <v>152</v>
      </c>
      <c r="G84" s="10" t="s">
        <v>137</v>
      </c>
      <c r="H84" s="10" t="s">
        <v>138</v>
      </c>
      <c r="I84" s="10" t="s">
        <v>586</v>
      </c>
      <c r="J84" s="10">
        <v>1953</v>
      </c>
      <c r="K84" s="11" t="s">
        <v>43</v>
      </c>
      <c r="L84" s="11">
        <v>11</v>
      </c>
      <c r="M84" s="12">
        <f>IF(L84="",0,LOOKUP(L84,'Matrice classement'!$B$2:$C$19))</f>
        <v>5</v>
      </c>
      <c r="N84" s="4">
        <v>22</v>
      </c>
      <c r="O84" s="11" t="s">
        <v>667</v>
      </c>
      <c r="P84" s="12">
        <f>IF(O84="",0,LOOKUP(O84,'Matrice classement'!$B$2:$C$19))</f>
        <v>0</v>
      </c>
      <c r="Q84" s="4" t="s">
        <v>667</v>
      </c>
      <c r="R84" s="11" t="s">
        <v>667</v>
      </c>
      <c r="S84" s="12">
        <f>IF(R84="",0,LOOKUP(R84,'Matrice classement'!$B$2:$C$19))</f>
        <v>0</v>
      </c>
      <c r="T84" s="4" t="s">
        <v>667</v>
      </c>
      <c r="U84" s="11" t="s">
        <v>273</v>
      </c>
      <c r="V84" s="12">
        <f>IF(U84="",0,LOOKUP(U84,'Matrice classement'!$B$2:$C$19))</f>
        <v>0</v>
      </c>
      <c r="W84" s="4" t="s">
        <v>273</v>
      </c>
      <c r="X84" s="114" t="s">
        <v>694</v>
      </c>
      <c r="Y84" s="3">
        <f>IF(X84="",0,LOOKUP(X84,'Matrice classement'!$B$2:$C$19))</f>
        <v>0</v>
      </c>
      <c r="Z84" s="115" t="s">
        <v>745</v>
      </c>
      <c r="AA84" s="11" t="s">
        <v>273</v>
      </c>
      <c r="AB84" s="12">
        <f>IF(AA84="",0,LOOKUP(AA84,'Matrice classement'!$B$2:$C$19))</f>
        <v>0</v>
      </c>
      <c r="AC84" s="4" t="s">
        <v>273</v>
      </c>
      <c r="AD84" s="11"/>
      <c r="AE84" s="12"/>
      <c r="AF84" s="4"/>
      <c r="AG84" s="11"/>
      <c r="AH84" s="12"/>
      <c r="AI84" s="4"/>
      <c r="AJ84" s="11"/>
      <c r="AK84" s="12"/>
      <c r="AL84" s="4"/>
      <c r="AM84" s="13"/>
    </row>
    <row r="85" spans="1:39" ht="17">
      <c r="A85" s="13"/>
      <c r="B85" s="10">
        <v>21</v>
      </c>
      <c r="C85" s="80">
        <f>M85+P85+S85+V85+Y85+AB85+AE85+AH85+AK85</f>
        <v>5</v>
      </c>
      <c r="D85" s="9">
        <f>C85-MINA(M85,P85,S85,V85,Y85,AB85,AE85,AH85,AK85)</f>
        <v>5</v>
      </c>
      <c r="E85" s="10" t="s">
        <v>288</v>
      </c>
      <c r="F85" s="10" t="s">
        <v>77</v>
      </c>
      <c r="G85" s="10" t="s">
        <v>13</v>
      </c>
      <c r="H85" s="10" t="s">
        <v>84</v>
      </c>
      <c r="I85" s="10" t="s">
        <v>643</v>
      </c>
      <c r="J85" s="10">
        <v>1968</v>
      </c>
      <c r="K85" s="29" t="s">
        <v>43</v>
      </c>
      <c r="L85" s="11">
        <v>17</v>
      </c>
      <c r="M85" s="12">
        <f>IF(L85="",0,LOOKUP(L85,'Matrice classement'!$B$2:$C$19))</f>
        <v>0</v>
      </c>
      <c r="N85" s="4">
        <v>33</v>
      </c>
      <c r="O85" s="11">
        <v>17</v>
      </c>
      <c r="P85" s="12">
        <f>IF(O85="",0,LOOKUP(O85,'Matrice classement'!$B$2:$C$19))</f>
        <v>0</v>
      </c>
      <c r="Q85" s="4">
        <v>57</v>
      </c>
      <c r="R85" s="11">
        <v>18</v>
      </c>
      <c r="S85" s="12">
        <f>IF(R85="",0,LOOKUP(R85,'Matrice classement'!$B$2:$C$19))</f>
        <v>0</v>
      </c>
      <c r="T85" s="4">
        <v>71</v>
      </c>
      <c r="U85" s="11">
        <v>14</v>
      </c>
      <c r="V85" s="12">
        <f>IF(U85="",0,LOOKUP(U85,'Matrice classement'!$B$2:$C$19))</f>
        <v>2</v>
      </c>
      <c r="W85" s="4">
        <v>60</v>
      </c>
      <c r="X85" s="11">
        <v>19</v>
      </c>
      <c r="Y85" s="12">
        <f>IF(X85="",0,LOOKUP(X85,'Matrice classement'!$B$2:$C$19))</f>
        <v>0</v>
      </c>
      <c r="Z85" s="4">
        <v>35</v>
      </c>
      <c r="AA85" s="68">
        <v>13</v>
      </c>
      <c r="AB85" s="12">
        <f>IF(AA85="",0,LOOKUP(AA85,'Matrice classement'!$B$2:$C$19))</f>
        <v>3</v>
      </c>
      <c r="AC85" s="200">
        <v>28</v>
      </c>
      <c r="AD85" s="11"/>
      <c r="AE85" s="12"/>
      <c r="AF85" s="4"/>
      <c r="AG85" s="11"/>
      <c r="AH85" s="12"/>
      <c r="AI85" s="4"/>
      <c r="AJ85" s="11"/>
      <c r="AK85" s="12"/>
      <c r="AL85" s="4"/>
      <c r="AM85" s="13"/>
    </row>
    <row r="86" spans="1:39" ht="17">
      <c r="A86" s="13"/>
      <c r="B86" s="10">
        <v>22</v>
      </c>
      <c r="C86" s="80">
        <f>M86+P86+S86+V86+Y86+AB86+AE86+AH86+AK86</f>
        <v>3</v>
      </c>
      <c r="D86" s="9">
        <f>C86-MINA(M86,P86,S86,V86,Y86,AB86,AE86,AH86,AK86)</f>
        <v>3</v>
      </c>
      <c r="E86" s="35" t="s">
        <v>34</v>
      </c>
      <c r="F86" s="10" t="s">
        <v>495</v>
      </c>
      <c r="G86" s="35" t="s">
        <v>23</v>
      </c>
      <c r="H86" s="10" t="s">
        <v>84</v>
      </c>
      <c r="I86" s="35" t="s">
        <v>641</v>
      </c>
      <c r="J86" s="35">
        <v>1990</v>
      </c>
      <c r="K86" s="11" t="s">
        <v>43</v>
      </c>
      <c r="L86" s="11">
        <v>19</v>
      </c>
      <c r="M86" s="12">
        <f>IF(L86="",0,LOOKUP(L86,'Matrice classement'!$B$2:$C$19))</f>
        <v>0</v>
      </c>
      <c r="N86" s="4">
        <v>39</v>
      </c>
      <c r="O86" s="11">
        <v>13</v>
      </c>
      <c r="P86" s="12">
        <f>IF(O86="",0,LOOKUP(O86,'Matrice classement'!$B$2:$C$19))</f>
        <v>3</v>
      </c>
      <c r="Q86" s="4">
        <v>33</v>
      </c>
      <c r="R86" s="11">
        <v>17</v>
      </c>
      <c r="S86" s="12">
        <f>IF(R86="",0,LOOKUP(R86,'Matrice classement'!$B$2:$C$19))</f>
        <v>0</v>
      </c>
      <c r="T86" s="4">
        <v>65</v>
      </c>
      <c r="U86" s="11">
        <v>17</v>
      </c>
      <c r="V86" s="12">
        <f>IF(U86="",0,LOOKUP(U86,'Matrice classement'!$B$2:$C$19))</f>
        <v>0</v>
      </c>
      <c r="W86" s="4">
        <v>78</v>
      </c>
      <c r="X86" s="11" t="s">
        <v>273</v>
      </c>
      <c r="Y86" s="12">
        <f>IF(X86="",0,LOOKUP(X86,'Matrice classement'!$B$2:$C$19))</f>
        <v>0</v>
      </c>
      <c r="Z86" s="4" t="s">
        <v>273</v>
      </c>
      <c r="AA86" s="11" t="s">
        <v>273</v>
      </c>
      <c r="AB86" s="12">
        <f>IF(AA86="",0,LOOKUP(AA86,'Matrice classement'!$B$2:$C$19))</f>
        <v>0</v>
      </c>
      <c r="AC86" s="4" t="s">
        <v>273</v>
      </c>
      <c r="AD86" s="11"/>
      <c r="AE86" s="12"/>
      <c r="AF86" s="4"/>
      <c r="AG86" s="11"/>
      <c r="AH86" s="12"/>
      <c r="AI86" s="4"/>
      <c r="AJ86" s="11"/>
      <c r="AK86" s="12"/>
      <c r="AL86" s="4"/>
      <c r="AM86" s="13"/>
    </row>
    <row r="87" spans="1:39" ht="20" customHeight="1">
      <c r="A87" s="13"/>
      <c r="B87" s="10">
        <v>23</v>
      </c>
      <c r="C87" s="80">
        <f>M87+P87+S87+V87+Y87+AB87+AE87+AH87+AK87</f>
        <v>2</v>
      </c>
      <c r="D87" s="9">
        <f>C87-MINA(M87,P87,S87,V87,Y87,AB87,AE87,AH87,AK87)</f>
        <v>2</v>
      </c>
      <c r="E87" s="35" t="s">
        <v>439</v>
      </c>
      <c r="F87" s="10" t="s">
        <v>28</v>
      </c>
      <c r="G87" s="10" t="s">
        <v>23</v>
      </c>
      <c r="H87" s="10" t="s">
        <v>84</v>
      </c>
      <c r="I87" s="10" t="s">
        <v>642</v>
      </c>
      <c r="J87" s="10">
        <v>1977</v>
      </c>
      <c r="K87" s="10" t="s">
        <v>43</v>
      </c>
      <c r="L87" s="11" t="s">
        <v>273</v>
      </c>
      <c r="M87" s="12">
        <f>IF(L87="",0,LOOKUP(L87,'Matrice classement'!$B$2:$C$19))</f>
        <v>0</v>
      </c>
      <c r="N87" s="4" t="s">
        <v>273</v>
      </c>
      <c r="O87" s="11">
        <v>14</v>
      </c>
      <c r="P87" s="12">
        <f>IF(O87="",0,LOOKUP(O87,'Matrice classement'!$B$2:$C$19))</f>
        <v>2</v>
      </c>
      <c r="Q87" s="4">
        <v>33</v>
      </c>
      <c r="R87" s="11" t="s">
        <v>667</v>
      </c>
      <c r="S87" s="12">
        <f>IF(R87="",0,LOOKUP(R87,'Matrice classement'!$B$2:$C$19))</f>
        <v>0</v>
      </c>
      <c r="T87" s="4" t="s">
        <v>667</v>
      </c>
      <c r="U87" s="11" t="s">
        <v>273</v>
      </c>
      <c r="V87" s="12">
        <f>IF(U87="",0,LOOKUP(U87,'Matrice classement'!$B$2:$C$19))</f>
        <v>0</v>
      </c>
      <c r="W87" s="4" t="s">
        <v>273</v>
      </c>
      <c r="X87" s="114" t="s">
        <v>694</v>
      </c>
      <c r="Y87" s="3">
        <f>IF(X87="",0,LOOKUP(X87,'Matrice classement'!$B$2:$C$19))</f>
        <v>0</v>
      </c>
      <c r="Z87" s="115" t="s">
        <v>733</v>
      </c>
      <c r="AA87" s="11">
        <v>17</v>
      </c>
      <c r="AB87" s="12">
        <f>IF(AA87="",0,LOOKUP(AA87,'Matrice classement'!$B$2:$C$19))</f>
        <v>0</v>
      </c>
      <c r="AC87" s="4">
        <v>46</v>
      </c>
      <c r="AD87" s="11"/>
      <c r="AE87" s="12"/>
      <c r="AF87" s="4"/>
      <c r="AG87" s="11"/>
      <c r="AH87" s="12"/>
      <c r="AI87" s="4"/>
      <c r="AJ87" s="11"/>
      <c r="AK87" s="12"/>
      <c r="AL87" s="4"/>
      <c r="AM87" s="13"/>
    </row>
    <row r="88" spans="1:39" ht="19.5" customHeight="1">
      <c r="A88" s="13"/>
      <c r="B88" s="10">
        <v>24</v>
      </c>
      <c r="C88" s="80">
        <f>M88+P88+S88+V88+Y88+AB88+AE88+AH88+AK88</f>
        <v>2</v>
      </c>
      <c r="D88" s="9">
        <f>C88-MINA(M88,P88,S88,V88,Y88,AB88,AE88,AH88,AK88)</f>
        <v>2</v>
      </c>
      <c r="E88" s="35" t="s">
        <v>554</v>
      </c>
      <c r="F88" s="10" t="s">
        <v>550</v>
      </c>
      <c r="G88" s="10" t="s">
        <v>553</v>
      </c>
      <c r="H88" s="10" t="s">
        <v>140</v>
      </c>
      <c r="I88" s="10" t="s">
        <v>637</v>
      </c>
      <c r="J88" s="10">
        <v>1985</v>
      </c>
      <c r="K88" s="11" t="s">
        <v>43</v>
      </c>
      <c r="L88" s="11">
        <v>14</v>
      </c>
      <c r="M88" s="12">
        <f>IF(L88="",0,LOOKUP(L88,'Matrice classement'!$B$2:$C$19))</f>
        <v>2</v>
      </c>
      <c r="N88" s="4">
        <v>29</v>
      </c>
      <c r="O88" s="11" t="s">
        <v>667</v>
      </c>
      <c r="P88" s="12">
        <f>IF(O88="",0,LOOKUP(O88,'Matrice classement'!$B$2:$C$19))</f>
        <v>0</v>
      </c>
      <c r="Q88" s="4" t="s">
        <v>667</v>
      </c>
      <c r="R88" s="11" t="s">
        <v>667</v>
      </c>
      <c r="S88" s="12">
        <f>IF(R88="",0,LOOKUP(R88,'Matrice classement'!$B$2:$C$19))</f>
        <v>0</v>
      </c>
      <c r="T88" s="4" t="s">
        <v>667</v>
      </c>
      <c r="U88" s="11" t="s">
        <v>273</v>
      </c>
      <c r="V88" s="12">
        <f>IF(U88="",0,LOOKUP(U88,'Matrice classement'!$B$2:$C$19))</f>
        <v>0</v>
      </c>
      <c r="W88" s="4" t="s">
        <v>273</v>
      </c>
      <c r="X88" s="11" t="s">
        <v>273</v>
      </c>
      <c r="Y88" s="12">
        <f>IF(X88="",0,LOOKUP(X88,'Matrice classement'!$B$2:$C$19))</f>
        <v>0</v>
      </c>
      <c r="Z88" s="4" t="s">
        <v>273</v>
      </c>
      <c r="AA88" s="11" t="s">
        <v>273</v>
      </c>
      <c r="AB88" s="12">
        <f>IF(AA88="",0,LOOKUP(AA88,'Matrice classement'!$B$2:$C$19))</f>
        <v>0</v>
      </c>
      <c r="AC88" s="4" t="s">
        <v>273</v>
      </c>
      <c r="AD88" s="11"/>
      <c r="AE88" s="12"/>
      <c r="AF88" s="4"/>
      <c r="AG88" s="11"/>
      <c r="AH88" s="12"/>
      <c r="AI88" s="4"/>
      <c r="AJ88" s="11"/>
      <c r="AK88" s="12"/>
      <c r="AL88" s="4"/>
      <c r="AM88" s="13"/>
    </row>
    <row r="89" spans="1:39" ht="17">
      <c r="A89" s="13"/>
      <c r="B89" s="10">
        <v>25</v>
      </c>
      <c r="C89" s="80">
        <f>M89+P89+S89+V89+Y89+AB89+AE89+AH89+AK89</f>
        <v>2</v>
      </c>
      <c r="D89" s="9">
        <f>C89-MINA(M89,P89,S89,V89,Y89,AB89,AE89,AH89,AK89)</f>
        <v>2</v>
      </c>
      <c r="E89" s="35" t="s">
        <v>727</v>
      </c>
      <c r="F89" s="10" t="s">
        <v>728</v>
      </c>
      <c r="G89" s="10" t="s">
        <v>20</v>
      </c>
      <c r="H89" s="10" t="s">
        <v>84</v>
      </c>
      <c r="I89" s="35" t="s">
        <v>729</v>
      </c>
      <c r="J89" s="35">
        <v>1989</v>
      </c>
      <c r="K89" s="11" t="s">
        <v>43</v>
      </c>
      <c r="L89" s="11" t="s">
        <v>273</v>
      </c>
      <c r="M89" s="12">
        <f>IF(L89="",0,LOOKUP(L89,'Matrice classement'!$B$2:$C$19))</f>
        <v>0</v>
      </c>
      <c r="N89" s="4" t="s">
        <v>273</v>
      </c>
      <c r="O89" s="11" t="s">
        <v>273</v>
      </c>
      <c r="P89" s="12">
        <f>IF(O89="",0,LOOKUP(O89,'Matrice classement'!$B$2:$C$19))</f>
        <v>0</v>
      </c>
      <c r="Q89" s="4" t="s">
        <v>273</v>
      </c>
      <c r="R89" s="11" t="s">
        <v>273</v>
      </c>
      <c r="S89" s="12">
        <f>IF(R89="",0,LOOKUP(R89,'Matrice classement'!$B$2:$C$19))</f>
        <v>0</v>
      </c>
      <c r="T89" s="4" t="s">
        <v>273</v>
      </c>
      <c r="U89" s="11" t="s">
        <v>273</v>
      </c>
      <c r="V89" s="12">
        <f>IF(U89="",0,LOOKUP(U89,'Matrice classement'!$B$2:$C$19))</f>
        <v>0</v>
      </c>
      <c r="W89" s="4" t="s">
        <v>273</v>
      </c>
      <c r="X89" s="11">
        <v>14</v>
      </c>
      <c r="Y89" s="12">
        <f>IF(X89="",0,LOOKUP(X89,'Matrice classement'!$B$2:$C$19))</f>
        <v>2</v>
      </c>
      <c r="Z89" s="4">
        <v>20</v>
      </c>
      <c r="AA89" s="68" t="s">
        <v>273</v>
      </c>
      <c r="AB89" s="12">
        <f>IF(AA89="",0,LOOKUP(AA89,'Matrice classement'!$B$2:$C$19))</f>
        <v>0</v>
      </c>
      <c r="AC89" s="200" t="s">
        <v>273</v>
      </c>
      <c r="AD89" s="11"/>
      <c r="AE89" s="12"/>
      <c r="AF89" s="4"/>
      <c r="AG89" s="11"/>
      <c r="AH89" s="12"/>
      <c r="AI89" s="4"/>
      <c r="AJ89" s="11"/>
      <c r="AK89" s="12"/>
      <c r="AL89" s="4"/>
      <c r="AM89" s="13"/>
    </row>
    <row r="90" spans="1:39" ht="17">
      <c r="A90" s="13"/>
      <c r="B90" s="10">
        <v>26</v>
      </c>
      <c r="C90" s="80">
        <f>M90+P90+S90+V90+Y90+AB90+AE90+AH90+AK90</f>
        <v>2</v>
      </c>
      <c r="D90" s="9">
        <f>C90-MINA(M90,P90,S90,V90,Y90,AB90,AE90,AH90,AK90)</f>
        <v>2</v>
      </c>
      <c r="E90" s="35" t="s">
        <v>437</v>
      </c>
      <c r="F90" s="10" t="s">
        <v>90</v>
      </c>
      <c r="G90" s="35" t="s">
        <v>23</v>
      </c>
      <c r="H90" s="10" t="s">
        <v>84</v>
      </c>
      <c r="I90" s="35" t="s">
        <v>639</v>
      </c>
      <c r="J90" s="35">
        <v>1977</v>
      </c>
      <c r="K90" s="11" t="s">
        <v>43</v>
      </c>
      <c r="L90" s="11" t="s">
        <v>273</v>
      </c>
      <c r="M90" s="12">
        <f>IF(L90="",0,LOOKUP(L90,'Matrice classement'!$B$2:$C$19))</f>
        <v>0</v>
      </c>
      <c r="N90" s="4" t="s">
        <v>273</v>
      </c>
      <c r="O90" s="11">
        <v>16</v>
      </c>
      <c r="P90" s="12">
        <f>IF(O90="",0,LOOKUP(O90,'Matrice classement'!$B$2:$C$19))</f>
        <v>0</v>
      </c>
      <c r="Q90" s="4">
        <v>43</v>
      </c>
      <c r="R90" s="11" t="s">
        <v>667</v>
      </c>
      <c r="S90" s="12">
        <f>IF(R90="",0,LOOKUP(R90,'Matrice classement'!$B$2:$C$19))</f>
        <v>0</v>
      </c>
      <c r="T90" s="4" t="s">
        <v>667</v>
      </c>
      <c r="U90" s="11" t="s">
        <v>273</v>
      </c>
      <c r="V90" s="12">
        <f>IF(U90="",0,LOOKUP(U90,'Matrice classement'!$B$2:$C$19))</f>
        <v>0</v>
      </c>
      <c r="W90" s="4" t="s">
        <v>273</v>
      </c>
      <c r="X90" s="11">
        <v>15</v>
      </c>
      <c r="Y90" s="12">
        <f>IF(X90="",0,LOOKUP(X90,'Matrice classement'!$B$2:$C$19))</f>
        <v>1</v>
      </c>
      <c r="Z90" s="4">
        <v>23</v>
      </c>
      <c r="AA90" s="11">
        <v>15</v>
      </c>
      <c r="AB90" s="12">
        <f>IF(AA90="",0,LOOKUP(AA90,'Matrice classement'!$B$2:$C$19))</f>
        <v>1</v>
      </c>
      <c r="AC90" s="4">
        <v>43</v>
      </c>
      <c r="AD90" s="11"/>
      <c r="AE90" s="12"/>
      <c r="AF90" s="4"/>
      <c r="AG90" s="11"/>
      <c r="AH90" s="12"/>
      <c r="AI90" s="4"/>
      <c r="AJ90" s="11"/>
      <c r="AK90" s="12"/>
      <c r="AL90" s="4"/>
      <c r="AM90" s="13"/>
    </row>
    <row r="91" spans="1:39" ht="17">
      <c r="A91" s="13"/>
      <c r="B91" s="10">
        <v>27</v>
      </c>
      <c r="C91" s="80">
        <f>M91+P91+S91+V91+Y91+AB91+AE91+AH91+AK91</f>
        <v>2</v>
      </c>
      <c r="D91" s="9">
        <f>C91-MINA(M91,P91,S91,V91,Y91,AB91,AE91,AH91,AK91)</f>
        <v>2</v>
      </c>
      <c r="E91" s="35" t="s">
        <v>317</v>
      </c>
      <c r="F91" s="10" t="s">
        <v>51</v>
      </c>
      <c r="G91" s="10" t="s">
        <v>311</v>
      </c>
      <c r="H91" s="10" t="s">
        <v>140</v>
      </c>
      <c r="I91" s="10" t="s">
        <v>701</v>
      </c>
      <c r="J91" s="10">
        <v>1961</v>
      </c>
      <c r="K91" s="11" t="s">
        <v>43</v>
      </c>
      <c r="L91" s="11" t="s">
        <v>273</v>
      </c>
      <c r="M91" s="12">
        <f>IF(L91="",0,LOOKUP(L91,'Matrice classement'!$B$2:$C$19))</f>
        <v>0</v>
      </c>
      <c r="N91" s="4" t="s">
        <v>273</v>
      </c>
      <c r="O91" s="11" t="s">
        <v>667</v>
      </c>
      <c r="P91" s="12">
        <f>IF(O91="",0,LOOKUP(O91,'Matrice classement'!$B$2:$C$19))</f>
        <v>0</v>
      </c>
      <c r="Q91" s="4" t="s">
        <v>667</v>
      </c>
      <c r="R91" s="11">
        <v>16</v>
      </c>
      <c r="S91" s="12">
        <f>IF(R91="",0,LOOKUP(R91,'Matrice classement'!$B$2:$C$19))</f>
        <v>0</v>
      </c>
      <c r="T91" s="4">
        <v>65</v>
      </c>
      <c r="U91" s="11" t="s">
        <v>273</v>
      </c>
      <c r="V91" s="12">
        <f>IF(U91="",0,LOOKUP(U91,'Matrice classement'!$B$2:$C$19))</f>
        <v>0</v>
      </c>
      <c r="W91" s="4" t="s">
        <v>273</v>
      </c>
      <c r="X91" s="68">
        <v>18</v>
      </c>
      <c r="Y91" s="12">
        <f>IF(X91="",0,LOOKUP(X91,'Matrice classement'!$B$2:$C$19))</f>
        <v>0</v>
      </c>
      <c r="Z91" s="200">
        <v>29</v>
      </c>
      <c r="AA91" s="11">
        <v>14</v>
      </c>
      <c r="AB91" s="12">
        <f>IF(AA91="",0,LOOKUP(AA91,'Matrice classement'!$B$2:$C$19))</f>
        <v>2</v>
      </c>
      <c r="AC91" s="4">
        <v>38</v>
      </c>
      <c r="AD91" s="11"/>
      <c r="AE91" s="12"/>
      <c r="AF91" s="4"/>
      <c r="AG91" s="11"/>
      <c r="AH91" s="12"/>
      <c r="AI91" s="4"/>
      <c r="AJ91" s="11"/>
      <c r="AK91" s="12"/>
      <c r="AL91" s="4"/>
      <c r="AM91" s="13"/>
    </row>
    <row r="92" spans="1:39" ht="17">
      <c r="A92" s="13"/>
      <c r="B92" s="10">
        <v>28</v>
      </c>
      <c r="C92" s="80">
        <f>M92+P92+S92+V92+Y92+AB92+AE92+AH92+AK92</f>
        <v>1</v>
      </c>
      <c r="D92" s="9">
        <f>C92-MINA(M92,P92,S92,V92,Y92,AB92,AE92,AH92,AK92)</f>
        <v>1</v>
      </c>
      <c r="E92" s="35" t="s">
        <v>226</v>
      </c>
      <c r="F92" s="10" t="s">
        <v>227</v>
      </c>
      <c r="G92" s="10" t="s">
        <v>23</v>
      </c>
      <c r="H92" s="10" t="s">
        <v>84</v>
      </c>
      <c r="I92" s="10" t="s">
        <v>644</v>
      </c>
      <c r="J92" s="10">
        <v>1981</v>
      </c>
      <c r="K92" s="11" t="s">
        <v>43</v>
      </c>
      <c r="L92" s="11">
        <v>20</v>
      </c>
      <c r="M92" s="12">
        <f>IF(L92="",0,LOOKUP(L92,'Matrice classement'!$B$2:$C$19))</f>
        <v>0</v>
      </c>
      <c r="N92" s="4">
        <v>52</v>
      </c>
      <c r="O92" s="11">
        <v>18</v>
      </c>
      <c r="P92" s="12">
        <f>IF(O92="",0,LOOKUP(O92,'Matrice classement'!$B$2:$C$19))</f>
        <v>0</v>
      </c>
      <c r="Q92" s="4">
        <v>87</v>
      </c>
      <c r="R92" s="11">
        <v>15</v>
      </c>
      <c r="S92" s="12">
        <f>IF(R92="",0,LOOKUP(R92,'Matrice classement'!$B$2:$C$19))</f>
        <v>1</v>
      </c>
      <c r="T92" s="4">
        <v>63</v>
      </c>
      <c r="U92" s="11">
        <v>18</v>
      </c>
      <c r="V92" s="12">
        <f>IF(U92="",0,LOOKUP(U92,'Matrice classement'!$B$2:$C$19))</f>
        <v>0</v>
      </c>
      <c r="W92" s="4">
        <v>97</v>
      </c>
      <c r="X92" s="11" t="s">
        <v>273</v>
      </c>
      <c r="Y92" s="12">
        <f>IF(X92="",0,LOOKUP(X92,'Matrice classement'!$B$2:$C$19))</f>
        <v>0</v>
      </c>
      <c r="Z92" s="4" t="s">
        <v>273</v>
      </c>
      <c r="AA92" s="11">
        <v>18</v>
      </c>
      <c r="AB92" s="12">
        <f>IF(AA92="",0,LOOKUP(AA92,'Matrice classement'!$B$2:$C$19))</f>
        <v>0</v>
      </c>
      <c r="AC92" s="4">
        <v>49</v>
      </c>
      <c r="AD92" s="11"/>
      <c r="AE92" s="12"/>
      <c r="AF92" s="4"/>
      <c r="AG92" s="11"/>
      <c r="AH92" s="12"/>
      <c r="AI92" s="4"/>
      <c r="AJ92" s="11"/>
      <c r="AK92" s="12"/>
      <c r="AL92" s="4"/>
      <c r="AM92" s="13"/>
    </row>
    <row r="93" spans="1:39" ht="17">
      <c r="A93" s="13"/>
      <c r="B93" s="10">
        <v>29</v>
      </c>
      <c r="C93" s="80">
        <f>M93+P93+S93+V93+Y93+AB93+AE93+AH93+AK93</f>
        <v>0</v>
      </c>
      <c r="D93" s="9">
        <f>C93-MINA(M93,P93,S93,V93,Y93,AB93,AE93,AH93,AK93)</f>
        <v>0</v>
      </c>
      <c r="E93" s="35" t="s">
        <v>702</v>
      </c>
      <c r="F93" s="10" t="s">
        <v>330</v>
      </c>
      <c r="G93" s="10" t="s">
        <v>137</v>
      </c>
      <c r="H93" s="10" t="s">
        <v>138</v>
      </c>
      <c r="I93" s="10" t="s">
        <v>703</v>
      </c>
      <c r="J93" s="10">
        <v>1980</v>
      </c>
      <c r="K93" s="11" t="s">
        <v>43</v>
      </c>
      <c r="L93" s="11" t="s">
        <v>273</v>
      </c>
      <c r="M93" s="12">
        <f>IF(L93="",0,LOOKUP(L93,'Matrice classement'!$B$2:$C$19))</f>
        <v>0</v>
      </c>
      <c r="N93" s="4" t="s">
        <v>273</v>
      </c>
      <c r="O93" s="11" t="s">
        <v>667</v>
      </c>
      <c r="P93" s="12">
        <f>IF(O93="",0,LOOKUP(O93,'Matrice classement'!$B$2:$C$19))</f>
        <v>0</v>
      </c>
      <c r="Q93" s="4" t="s">
        <v>667</v>
      </c>
      <c r="R93" s="11">
        <v>19</v>
      </c>
      <c r="S93" s="12">
        <f>IF(R93="",0,LOOKUP(R93,'Matrice classement'!$B$2:$C$19))</f>
        <v>0</v>
      </c>
      <c r="T93" s="4">
        <v>80</v>
      </c>
      <c r="U93" s="11" t="s">
        <v>261</v>
      </c>
      <c r="V93" s="12">
        <f>IF(U93="",0,LOOKUP(U93,'Matrice classement'!$B$2:$C$19))</f>
        <v>0</v>
      </c>
      <c r="W93" s="4" t="s">
        <v>261</v>
      </c>
      <c r="X93" s="114" t="s">
        <v>694</v>
      </c>
      <c r="Y93" s="3">
        <f>IF(X93="",0,LOOKUP(X93,'Matrice classement'!$B$2:$C$19))</f>
        <v>0</v>
      </c>
      <c r="Z93" s="115" t="s">
        <v>745</v>
      </c>
      <c r="AA93" s="11" t="s">
        <v>273</v>
      </c>
      <c r="AB93" s="12">
        <f>IF(AA93="",0,LOOKUP(AA93,'Matrice classement'!$B$2:$C$19))</f>
        <v>0</v>
      </c>
      <c r="AC93" s="4" t="s">
        <v>273</v>
      </c>
      <c r="AD93" s="11"/>
      <c r="AE93" s="12"/>
      <c r="AF93" s="4"/>
      <c r="AG93" s="11"/>
      <c r="AH93" s="12"/>
      <c r="AI93" s="4"/>
      <c r="AJ93" s="11"/>
      <c r="AK93" s="12"/>
      <c r="AL93" s="4"/>
      <c r="AM93" s="13"/>
    </row>
    <row r="94" spans="1:39" ht="17">
      <c r="A94" s="13"/>
      <c r="B94" s="10">
        <v>30</v>
      </c>
      <c r="C94" s="80">
        <f>M94+P94+S94+V94+Y94+AB94+AE94+AH94+AK94</f>
        <v>0</v>
      </c>
      <c r="D94" s="9">
        <f>C94-MINA(M94,P94,S94,V94,Y94,AB94,AE94,AH94,AK94)</f>
        <v>0</v>
      </c>
      <c r="E94" s="35" t="s">
        <v>290</v>
      </c>
      <c r="F94" s="10" t="s">
        <v>717</v>
      </c>
      <c r="G94" s="10" t="s">
        <v>13</v>
      </c>
      <c r="H94" s="10" t="s">
        <v>84</v>
      </c>
      <c r="I94" s="35" t="s">
        <v>718</v>
      </c>
      <c r="J94" s="35">
        <v>1981</v>
      </c>
      <c r="K94" s="11" t="s">
        <v>43</v>
      </c>
      <c r="L94" s="11" t="s">
        <v>273</v>
      </c>
      <c r="M94" s="12">
        <f>IF(L94="",0,LOOKUP(L94,'Matrice classement'!$B$2:$C$19))</f>
        <v>0</v>
      </c>
      <c r="N94" s="4" t="s">
        <v>273</v>
      </c>
      <c r="O94" s="11" t="s">
        <v>273</v>
      </c>
      <c r="P94" s="12">
        <f>IF(O94="",0,LOOKUP(O94,'Matrice classement'!$B$2:$C$19))</f>
        <v>0</v>
      </c>
      <c r="Q94" s="4" t="s">
        <v>273</v>
      </c>
      <c r="R94" s="11" t="s">
        <v>273</v>
      </c>
      <c r="S94" s="12">
        <f>IF(R94="",0,LOOKUP(R94,'Matrice classement'!$B$2:$C$19))</f>
        <v>0</v>
      </c>
      <c r="T94" s="4" t="s">
        <v>273</v>
      </c>
      <c r="U94" s="11">
        <v>16</v>
      </c>
      <c r="V94" s="12">
        <f>IF(U94="",0,LOOKUP(U94,'Matrice classement'!$B$2:$C$19))</f>
        <v>0</v>
      </c>
      <c r="W94" s="4">
        <v>76</v>
      </c>
      <c r="X94" s="11" t="s">
        <v>273</v>
      </c>
      <c r="Y94" s="12">
        <f>IF(X94="",0,LOOKUP(X94,'Matrice classement'!$B$2:$C$19))</f>
        <v>0</v>
      </c>
      <c r="Z94" s="4" t="s">
        <v>273</v>
      </c>
      <c r="AA94" s="11" t="s">
        <v>273</v>
      </c>
      <c r="AB94" s="12">
        <f>IF(AA94="",0,LOOKUP(AA94,'Matrice classement'!$B$2:$C$19))</f>
        <v>0</v>
      </c>
      <c r="AC94" s="4" t="s">
        <v>273</v>
      </c>
      <c r="AD94" s="11"/>
      <c r="AE94" s="12"/>
      <c r="AF94" s="4"/>
      <c r="AG94" s="11"/>
      <c r="AH94" s="12"/>
      <c r="AI94" s="4"/>
      <c r="AJ94" s="11"/>
      <c r="AK94" s="12"/>
      <c r="AL94" s="4"/>
      <c r="AM94" s="13"/>
    </row>
    <row r="95" spans="1:39" ht="17">
      <c r="A95" s="13"/>
      <c r="B95" s="10">
        <v>31</v>
      </c>
      <c r="C95" s="80">
        <f>M95+P95+S95+V95+Y95+AB95+AE95+AH95+AK95</f>
        <v>0</v>
      </c>
      <c r="D95" s="9">
        <f>C95-MINA(M95,P95,S95,V95,Y95,AB95,AE95,AH95,AK95)</f>
        <v>0</v>
      </c>
      <c r="E95" s="35" t="s">
        <v>347</v>
      </c>
      <c r="F95" s="10" t="s">
        <v>356</v>
      </c>
      <c r="G95" s="10" t="s">
        <v>349</v>
      </c>
      <c r="H95" s="10" t="s">
        <v>141</v>
      </c>
      <c r="I95" s="35" t="s">
        <v>741</v>
      </c>
      <c r="J95" s="35">
        <v>1994</v>
      </c>
      <c r="K95" s="11" t="s">
        <v>43</v>
      </c>
      <c r="L95" s="11" t="s">
        <v>273</v>
      </c>
      <c r="M95" s="12">
        <f>IF(L95="",0,LOOKUP(L95,'Matrice classement'!$B$2:$C$19))</f>
        <v>0</v>
      </c>
      <c r="N95" s="4" t="s">
        <v>273</v>
      </c>
      <c r="O95" s="11" t="s">
        <v>273</v>
      </c>
      <c r="P95" s="12">
        <f>IF(O95="",0,LOOKUP(O95,'Matrice classement'!$B$2:$C$19))</f>
        <v>0</v>
      </c>
      <c r="Q95" s="4" t="s">
        <v>273</v>
      </c>
      <c r="R95" s="11" t="s">
        <v>273</v>
      </c>
      <c r="S95" s="12">
        <f>IF(R95="",0,LOOKUP(R95,'Matrice classement'!$B$2:$C$19))</f>
        <v>0</v>
      </c>
      <c r="T95" s="4" t="s">
        <v>273</v>
      </c>
      <c r="U95" s="11" t="s">
        <v>273</v>
      </c>
      <c r="V95" s="12">
        <f>IF(U95="",0,LOOKUP(U95,'Matrice classement'!$B$2:$C$19))</f>
        <v>0</v>
      </c>
      <c r="W95" s="4" t="s">
        <v>273</v>
      </c>
      <c r="X95" s="11">
        <v>17</v>
      </c>
      <c r="Y95" s="12">
        <f>IF(X95="",0,LOOKUP(X95,'Matrice classement'!$B$2:$C$19))</f>
        <v>0</v>
      </c>
      <c r="Z95" s="4">
        <v>23</v>
      </c>
      <c r="AA95" s="11" t="s">
        <v>273</v>
      </c>
      <c r="AB95" s="12">
        <f>IF(AA95="",0,LOOKUP(AA95,'Matrice classement'!$B$2:$C$19))</f>
        <v>0</v>
      </c>
      <c r="AC95" s="4" t="s">
        <v>273</v>
      </c>
      <c r="AD95" s="11"/>
      <c r="AE95" s="12"/>
      <c r="AF95" s="4"/>
      <c r="AG95" s="11"/>
      <c r="AH95" s="12"/>
      <c r="AI95" s="4"/>
      <c r="AJ95" s="11"/>
      <c r="AK95" s="12"/>
      <c r="AL95" s="4"/>
      <c r="AM95" s="13"/>
    </row>
    <row r="96" spans="1:39" ht="17">
      <c r="A96" s="13"/>
      <c r="B96" s="10">
        <v>32</v>
      </c>
      <c r="C96" s="80">
        <f>M96+P96+S96+V96+Y96+AB96+AE96+AH96+AK96</f>
        <v>0</v>
      </c>
      <c r="D96" s="9">
        <f>C96-MINA(M96,P96,S96,V96,Y96,AB96,AE96,AH96,AK96)</f>
        <v>0</v>
      </c>
      <c r="E96" s="93" t="s">
        <v>730</v>
      </c>
      <c r="F96" s="93" t="s">
        <v>550</v>
      </c>
      <c r="G96" s="93" t="s">
        <v>14</v>
      </c>
      <c r="H96" s="93" t="s">
        <v>84</v>
      </c>
      <c r="I96" s="93" t="s">
        <v>731</v>
      </c>
      <c r="J96" s="93">
        <v>2002</v>
      </c>
      <c r="K96" s="236" t="s">
        <v>43</v>
      </c>
      <c r="L96" s="11" t="s">
        <v>273</v>
      </c>
      <c r="M96" s="12">
        <f>IF(L96="",0,LOOKUP(L96,'Matrice classement'!$B$2:$C$19))</f>
        <v>0</v>
      </c>
      <c r="N96" s="4" t="s">
        <v>273</v>
      </c>
      <c r="O96" s="11" t="s">
        <v>273</v>
      </c>
      <c r="P96" s="12">
        <f>IF(O96="",0,LOOKUP(O96,'Matrice classement'!$B$2:$C$19))</f>
        <v>0</v>
      </c>
      <c r="Q96" s="4" t="s">
        <v>273</v>
      </c>
      <c r="R96" s="11" t="s">
        <v>273</v>
      </c>
      <c r="S96" s="12">
        <f>IF(R96="",0,LOOKUP(R96,'Matrice classement'!$B$2:$C$19))</f>
        <v>0</v>
      </c>
      <c r="T96" s="4" t="s">
        <v>273</v>
      </c>
      <c r="U96" s="11" t="s">
        <v>273</v>
      </c>
      <c r="V96" s="12">
        <f>IF(U96="",0,LOOKUP(U96,'Matrice classement'!$B$2:$C$19))</f>
        <v>0</v>
      </c>
      <c r="W96" s="4" t="s">
        <v>273</v>
      </c>
      <c r="X96" s="11">
        <v>16</v>
      </c>
      <c r="Y96" s="12">
        <f>IF(X96="",0,LOOKUP(X96,'Matrice classement'!$B$2:$C$19))</f>
        <v>0</v>
      </c>
      <c r="Z96" s="4">
        <v>23</v>
      </c>
      <c r="AA96" s="11" t="s">
        <v>273</v>
      </c>
      <c r="AB96" s="12">
        <f>IF(AA96="",0,LOOKUP(AA96,'Matrice classement'!$B$2:$C$19))</f>
        <v>0</v>
      </c>
      <c r="AC96" s="4" t="s">
        <v>273</v>
      </c>
      <c r="AD96" s="11"/>
      <c r="AE96" s="12"/>
      <c r="AF96" s="4"/>
      <c r="AG96" s="11"/>
      <c r="AH96" s="12"/>
      <c r="AI96" s="4"/>
      <c r="AJ96" s="11"/>
      <c r="AK96" s="12"/>
      <c r="AL96" s="4"/>
      <c r="AM96" s="13"/>
    </row>
    <row r="97" spans="1:39" ht="17">
      <c r="A97" s="13"/>
      <c r="B97" s="10">
        <v>33</v>
      </c>
      <c r="C97" s="80">
        <f>M97+P97+S97+V97+Y97+AB97+AE97+AH97+AK97</f>
        <v>0</v>
      </c>
      <c r="D97" s="9">
        <f>C97-MINA(M97,P97,S97,V97,Y97,AB97,AE97,AH97,AK97)</f>
        <v>0</v>
      </c>
      <c r="E97" s="35" t="s">
        <v>742</v>
      </c>
      <c r="F97" s="10" t="s">
        <v>728</v>
      </c>
      <c r="G97" s="10" t="s">
        <v>349</v>
      </c>
      <c r="H97" s="10" t="s">
        <v>141</v>
      </c>
      <c r="I97" s="35" t="s">
        <v>743</v>
      </c>
      <c r="J97" s="35">
        <v>1973</v>
      </c>
      <c r="K97" s="11" t="s">
        <v>43</v>
      </c>
      <c r="L97" s="11" t="s">
        <v>273</v>
      </c>
      <c r="M97" s="12">
        <f>IF(L97="",0,LOOKUP(L97,'Matrice classement'!$B$2:$C$19))</f>
        <v>0</v>
      </c>
      <c r="N97" s="4" t="s">
        <v>273</v>
      </c>
      <c r="O97" s="11" t="s">
        <v>273</v>
      </c>
      <c r="P97" s="12">
        <f>IF(O97="",0,LOOKUP(O97,'Matrice classement'!$B$2:$C$19))</f>
        <v>0</v>
      </c>
      <c r="Q97" s="4" t="s">
        <v>273</v>
      </c>
      <c r="R97" s="11" t="s">
        <v>273</v>
      </c>
      <c r="S97" s="12">
        <f>IF(R97="",0,LOOKUP(R97,'Matrice classement'!$B$2:$C$19))</f>
        <v>0</v>
      </c>
      <c r="T97" s="4" t="s">
        <v>273</v>
      </c>
      <c r="U97" s="11" t="s">
        <v>273</v>
      </c>
      <c r="V97" s="12">
        <f>IF(U97="",0,LOOKUP(U97,'Matrice classement'!$B$2:$C$19))</f>
        <v>0</v>
      </c>
      <c r="W97" s="4" t="s">
        <v>273</v>
      </c>
      <c r="X97" s="11">
        <v>20</v>
      </c>
      <c r="Y97" s="12">
        <f>IF(X97="",0,LOOKUP(X97,'Matrice classement'!$B$2:$C$19))</f>
        <v>0</v>
      </c>
      <c r="Z97" s="4">
        <v>40</v>
      </c>
      <c r="AA97" s="11" t="s">
        <v>273</v>
      </c>
      <c r="AB97" s="12">
        <f>IF(AA97="",0,LOOKUP(AA97,'Matrice classement'!$B$2:$C$19))</f>
        <v>0</v>
      </c>
      <c r="AC97" s="4" t="s">
        <v>273</v>
      </c>
      <c r="AD97" s="11"/>
      <c r="AE97" s="12"/>
      <c r="AF97" s="4"/>
      <c r="AG97" s="11"/>
      <c r="AH97" s="12"/>
      <c r="AI97" s="4"/>
      <c r="AJ97" s="11"/>
      <c r="AK97" s="12"/>
      <c r="AL97" s="4"/>
      <c r="AM97" s="13"/>
    </row>
    <row r="98" spans="1:39" ht="17">
      <c r="A98" s="13"/>
      <c r="B98" s="10">
        <v>34</v>
      </c>
      <c r="C98" s="80">
        <f>M98+P98+S98+V98+Y98+AB98+AE98+AH98+AK98</f>
        <v>0</v>
      </c>
      <c r="D98" s="9">
        <f>C98-MINA(M98,P98,S98,V98,Y98,AB98,AE98,AH98,AK98)</f>
        <v>0</v>
      </c>
      <c r="E98" s="35" t="s">
        <v>434</v>
      </c>
      <c r="F98" s="10" t="s">
        <v>435</v>
      </c>
      <c r="G98" s="10" t="s">
        <v>349</v>
      </c>
      <c r="H98" s="10" t="s">
        <v>141</v>
      </c>
      <c r="I98" s="35" t="s">
        <v>744</v>
      </c>
      <c r="J98" s="35">
        <v>1964</v>
      </c>
      <c r="K98" s="11" t="s">
        <v>43</v>
      </c>
      <c r="L98" s="11" t="s">
        <v>273</v>
      </c>
      <c r="M98" s="12">
        <f>IF(L98="",0,LOOKUP(L98,'Matrice classement'!$B$2:$C$19))</f>
        <v>0</v>
      </c>
      <c r="N98" s="4" t="s">
        <v>273</v>
      </c>
      <c r="O98" s="11" t="s">
        <v>273</v>
      </c>
      <c r="P98" s="12">
        <f>IF(O98="",0,LOOKUP(O98,'Matrice classement'!$B$2:$C$19))</f>
        <v>0</v>
      </c>
      <c r="Q98" s="4" t="s">
        <v>273</v>
      </c>
      <c r="R98" s="11" t="s">
        <v>273</v>
      </c>
      <c r="S98" s="12">
        <f>IF(R98="",0,LOOKUP(R98,'Matrice classement'!$B$2:$C$19))</f>
        <v>0</v>
      </c>
      <c r="T98" s="4" t="s">
        <v>273</v>
      </c>
      <c r="U98" s="11" t="s">
        <v>273</v>
      </c>
      <c r="V98" s="12">
        <f>IF(U98="",0,LOOKUP(U98,'Matrice classement'!$B$2:$C$19))</f>
        <v>0</v>
      </c>
      <c r="W98" s="4" t="s">
        <v>273</v>
      </c>
      <c r="X98" s="11">
        <v>21</v>
      </c>
      <c r="Y98" s="12">
        <f>IF(X98="",0,LOOKUP(X98,'Matrice classement'!$B$2:$C$19))</f>
        <v>0</v>
      </c>
      <c r="Z98" s="4">
        <v>65</v>
      </c>
      <c r="AA98" s="11" t="s">
        <v>273</v>
      </c>
      <c r="AB98" s="12">
        <f>IF(AA98="",0,LOOKUP(AA98,'Matrice classement'!$B$2:$C$19))</f>
        <v>0</v>
      </c>
      <c r="AC98" s="4" t="s">
        <v>273</v>
      </c>
      <c r="AD98" s="11"/>
      <c r="AE98" s="12"/>
      <c r="AF98" s="4"/>
      <c r="AG98" s="11"/>
      <c r="AH98" s="12"/>
      <c r="AI98" s="4"/>
      <c r="AJ98" s="11"/>
      <c r="AK98" s="12"/>
      <c r="AL98" s="4"/>
      <c r="AM98" s="13"/>
    </row>
    <row r="99" spans="1:39" ht="17">
      <c r="A99" s="13"/>
      <c r="B99" s="10">
        <v>35</v>
      </c>
      <c r="C99" s="80">
        <f>M99+P99+S99+V99+Y99+AB99+AE99+AH99+AK99</f>
        <v>0</v>
      </c>
      <c r="D99" s="9">
        <f>C99-MINA(M99,P99,S99,V99,Y99,AB99,AE99,AH99,AK99)</f>
        <v>0</v>
      </c>
      <c r="E99" s="35" t="s">
        <v>275</v>
      </c>
      <c r="F99" s="10" t="s">
        <v>312</v>
      </c>
      <c r="G99" s="10" t="s">
        <v>14</v>
      </c>
      <c r="H99" s="10" t="s">
        <v>84</v>
      </c>
      <c r="I99" s="35" t="s">
        <v>750</v>
      </c>
      <c r="J99" s="35">
        <v>1961</v>
      </c>
      <c r="K99" s="11" t="s">
        <v>43</v>
      </c>
      <c r="L99" s="11" t="s">
        <v>273</v>
      </c>
      <c r="M99" s="12">
        <f>IF(L99="",0,LOOKUP(L99,'Matrice classement'!$B$2:$C$19))</f>
        <v>0</v>
      </c>
      <c r="N99" s="4" t="s">
        <v>273</v>
      </c>
      <c r="O99" s="11" t="s">
        <v>273</v>
      </c>
      <c r="P99" s="12">
        <f>IF(O99="",0,LOOKUP(O99,'Matrice classement'!$B$2:$C$19))</f>
        <v>0</v>
      </c>
      <c r="Q99" s="4" t="s">
        <v>273</v>
      </c>
      <c r="R99" s="11" t="s">
        <v>273</v>
      </c>
      <c r="S99" s="12">
        <f>IF(R99="",0,LOOKUP(R99,'Matrice classement'!$B$2:$C$19))</f>
        <v>0</v>
      </c>
      <c r="T99" s="4" t="s">
        <v>273</v>
      </c>
      <c r="U99" s="11" t="s">
        <v>273</v>
      </c>
      <c r="V99" s="12">
        <f>IF(U99="",0,LOOKUP(U99,'Matrice classement'!$B$2:$C$19))</f>
        <v>0</v>
      </c>
      <c r="W99" s="4" t="s">
        <v>273</v>
      </c>
      <c r="X99" s="11" t="s">
        <v>273</v>
      </c>
      <c r="Y99" s="12">
        <f>IF(X99="",0,LOOKUP(X99,'Matrice classement'!$B$2:$C$19))</f>
        <v>0</v>
      </c>
      <c r="Z99" s="4" t="s">
        <v>273</v>
      </c>
      <c r="AA99" s="11" t="s">
        <v>752</v>
      </c>
      <c r="AB99" s="12">
        <f>IF(AA99="",0,LOOKUP(AA99,'Matrice classement'!$B$2:$C$19))</f>
        <v>0</v>
      </c>
      <c r="AC99" s="4" t="s">
        <v>261</v>
      </c>
      <c r="AD99" s="11"/>
      <c r="AE99" s="12"/>
      <c r="AF99" s="4"/>
      <c r="AG99" s="11"/>
      <c r="AH99" s="12"/>
      <c r="AI99" s="4"/>
      <c r="AJ99" s="11"/>
      <c r="AK99" s="12"/>
      <c r="AL99" s="4"/>
      <c r="AM99" s="13"/>
    </row>
    <row r="100" spans="1:39" ht="19.5" customHeight="1">
      <c r="A100" s="13"/>
      <c r="B100" s="20">
        <v>36</v>
      </c>
      <c r="C100" s="81">
        <f>M100+P100+S100+V100+Y100+AB100+AE100+AH100+AK100</f>
        <v>0</v>
      </c>
      <c r="D100" s="8">
        <f>C100-MINA(M100,P100,S100,V100,Y100,AB100,AE100,AH100,AK100)</f>
        <v>0</v>
      </c>
      <c r="E100" s="63" t="s">
        <v>572</v>
      </c>
      <c r="F100" s="20" t="s">
        <v>507</v>
      </c>
      <c r="G100" s="20" t="s">
        <v>553</v>
      </c>
      <c r="H100" s="20" t="s">
        <v>140</v>
      </c>
      <c r="I100" s="20" t="s">
        <v>588</v>
      </c>
      <c r="J100" s="20">
        <v>1977</v>
      </c>
      <c r="K100" s="21" t="s">
        <v>43</v>
      </c>
      <c r="L100" s="21">
        <v>21</v>
      </c>
      <c r="M100" s="22">
        <f>IF(L100="",0,LOOKUP(L100,'Matrice classement'!$B$2:$C$19))</f>
        <v>0</v>
      </c>
      <c r="N100" s="23">
        <v>73</v>
      </c>
      <c r="O100" s="21" t="s">
        <v>667</v>
      </c>
      <c r="P100" s="22">
        <f>IF(O100="",0,LOOKUP(O100,'Matrice classement'!$B$2:$C$19))</f>
        <v>0</v>
      </c>
      <c r="Q100" s="23" t="s">
        <v>667</v>
      </c>
      <c r="R100" s="21" t="s">
        <v>667</v>
      </c>
      <c r="S100" s="22">
        <f>IF(R100="",0,LOOKUP(R100,'Matrice classement'!$B$2:$C$19))</f>
        <v>0</v>
      </c>
      <c r="T100" s="23" t="s">
        <v>667</v>
      </c>
      <c r="U100" s="21" t="s">
        <v>273</v>
      </c>
      <c r="V100" s="22">
        <f>IF(U100="",0,LOOKUP(U100,'Matrice classement'!$B$2:$C$19))</f>
        <v>0</v>
      </c>
      <c r="W100" s="23" t="s">
        <v>273</v>
      </c>
      <c r="X100" s="202" t="s">
        <v>273</v>
      </c>
      <c r="Y100" s="22">
        <f>IF(X100="",0,LOOKUP(X100,'Matrice classement'!$B$2:$C$19))</f>
        <v>0</v>
      </c>
      <c r="Z100" s="203" t="s">
        <v>273</v>
      </c>
      <c r="AA100" s="202" t="s">
        <v>273</v>
      </c>
      <c r="AB100" s="22">
        <f>IF(AA100="",0,LOOKUP(AA100,'Matrice classement'!$B$2:$C$19))</f>
        <v>0</v>
      </c>
      <c r="AC100" s="203" t="s">
        <v>273</v>
      </c>
      <c r="AD100" s="202"/>
      <c r="AE100" s="22"/>
      <c r="AF100" s="203"/>
      <c r="AG100" s="21"/>
      <c r="AH100" s="22"/>
      <c r="AI100" s="23"/>
      <c r="AJ100" s="21"/>
      <c r="AK100" s="22"/>
      <c r="AL100" s="23"/>
      <c r="AM100" s="13"/>
    </row>
    <row r="101" spans="1:39" ht="20" customHeight="1">
      <c r="A101" s="13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201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3"/>
    </row>
    <row r="102" spans="1:39" ht="30" customHeight="1">
      <c r="A102" s="13"/>
      <c r="B102" s="279" t="s">
        <v>82</v>
      </c>
      <c r="C102" s="279"/>
      <c r="D102" s="279"/>
      <c r="E102" s="279"/>
      <c r="F102" s="279"/>
      <c r="G102" s="279"/>
      <c r="H102" s="279"/>
      <c r="I102" s="279"/>
      <c r="J102" s="279"/>
      <c r="K102" s="279"/>
      <c r="L102" s="276" t="s">
        <v>559</v>
      </c>
      <c r="M102" s="277"/>
      <c r="N102" s="278"/>
      <c r="O102" s="276" t="s">
        <v>560</v>
      </c>
      <c r="P102" s="277"/>
      <c r="Q102" s="278"/>
      <c r="R102" s="276" t="s">
        <v>561</v>
      </c>
      <c r="S102" s="277"/>
      <c r="T102" s="278"/>
      <c r="U102" s="276" t="s">
        <v>562</v>
      </c>
      <c r="V102" s="277"/>
      <c r="W102" s="278"/>
      <c r="X102" s="276" t="s">
        <v>563</v>
      </c>
      <c r="Y102" s="277"/>
      <c r="Z102" s="278"/>
      <c r="AA102" s="276" t="s">
        <v>564</v>
      </c>
      <c r="AB102" s="277"/>
      <c r="AC102" s="278"/>
      <c r="AD102" s="276" t="s">
        <v>565</v>
      </c>
      <c r="AE102" s="277"/>
      <c r="AF102" s="278"/>
      <c r="AG102" s="276" t="s">
        <v>566</v>
      </c>
      <c r="AH102" s="277"/>
      <c r="AI102" s="278"/>
      <c r="AJ102" s="276" t="s">
        <v>567</v>
      </c>
      <c r="AK102" s="277"/>
      <c r="AL102" s="278"/>
      <c r="AM102" s="13"/>
    </row>
    <row r="103" spans="1:39" ht="20" customHeight="1">
      <c r="A103" s="13"/>
      <c r="B103" s="25" t="s">
        <v>76</v>
      </c>
      <c r="C103" s="25" t="s">
        <v>74</v>
      </c>
      <c r="D103" s="25" t="s">
        <v>75</v>
      </c>
      <c r="E103" s="26" t="s">
        <v>0</v>
      </c>
      <c r="F103" s="26" t="s">
        <v>1</v>
      </c>
      <c r="G103" s="26" t="s">
        <v>10</v>
      </c>
      <c r="H103" s="26" t="s">
        <v>83</v>
      </c>
      <c r="I103" s="26" t="s">
        <v>2</v>
      </c>
      <c r="J103" s="26"/>
      <c r="K103" s="26" t="s">
        <v>7</v>
      </c>
      <c r="L103" s="26" t="s">
        <v>72</v>
      </c>
      <c r="M103" s="26" t="s">
        <v>73</v>
      </c>
      <c r="N103" s="26" t="s">
        <v>66</v>
      </c>
      <c r="O103" s="26" t="s">
        <v>72</v>
      </c>
      <c r="P103" s="26" t="s">
        <v>73</v>
      </c>
      <c r="Q103" s="26" t="s">
        <v>66</v>
      </c>
      <c r="R103" s="26" t="s">
        <v>72</v>
      </c>
      <c r="S103" s="26" t="s">
        <v>73</v>
      </c>
      <c r="T103" s="26" t="s">
        <v>66</v>
      </c>
      <c r="U103" s="26" t="s">
        <v>72</v>
      </c>
      <c r="V103" s="26" t="s">
        <v>73</v>
      </c>
      <c r="W103" s="26" t="s">
        <v>66</v>
      </c>
      <c r="X103" s="26" t="s">
        <v>72</v>
      </c>
      <c r="Y103" s="26" t="s">
        <v>73</v>
      </c>
      <c r="Z103" s="26" t="s">
        <v>66</v>
      </c>
      <c r="AA103" s="26" t="s">
        <v>72</v>
      </c>
      <c r="AB103" s="26" t="s">
        <v>73</v>
      </c>
      <c r="AC103" s="26" t="s">
        <v>66</v>
      </c>
      <c r="AD103" s="26" t="s">
        <v>72</v>
      </c>
      <c r="AE103" s="26" t="s">
        <v>73</v>
      </c>
      <c r="AF103" s="26" t="s">
        <v>66</v>
      </c>
      <c r="AG103" s="26" t="s">
        <v>72</v>
      </c>
      <c r="AH103" s="26" t="s">
        <v>73</v>
      </c>
      <c r="AI103" s="26" t="s">
        <v>66</v>
      </c>
      <c r="AJ103" s="26" t="s">
        <v>72</v>
      </c>
      <c r="AK103" s="26" t="s">
        <v>73</v>
      </c>
      <c r="AL103" s="26" t="s">
        <v>66</v>
      </c>
      <c r="AM103" s="13"/>
    </row>
    <row r="104" spans="1:39" ht="19.5" customHeight="1">
      <c r="A104" s="13"/>
      <c r="B104" s="10">
        <v>1</v>
      </c>
      <c r="C104" s="80">
        <f>M104+P104+S104+V104+Y104+AB104+AE104+AH104+AK104</f>
        <v>84</v>
      </c>
      <c r="D104" s="9">
        <f>C104-MINA(M104,P104,S104,V104,Y104,AB104,AE104,AH104,AK104)</f>
        <v>76</v>
      </c>
      <c r="E104" s="35" t="s">
        <v>668</v>
      </c>
      <c r="F104" s="10" t="s">
        <v>5</v>
      </c>
      <c r="G104" s="10" t="s">
        <v>14</v>
      </c>
      <c r="H104" s="10" t="s">
        <v>84</v>
      </c>
      <c r="I104" s="10" t="s">
        <v>669</v>
      </c>
      <c r="J104" s="10">
        <v>1991</v>
      </c>
      <c r="K104" s="11" t="s">
        <v>109</v>
      </c>
      <c r="L104" s="11">
        <v>4</v>
      </c>
      <c r="M104" s="12">
        <f>IF(L104="",0,LOOKUP(L104,'Matrice classement'!$B$2:$C$19))</f>
        <v>13</v>
      </c>
      <c r="N104" s="4">
        <v>26</v>
      </c>
      <c r="O104" s="11">
        <v>8</v>
      </c>
      <c r="P104" s="12">
        <f>IF(O104="",0,LOOKUP(O104,'Matrice classement'!$B$2:$C$19))</f>
        <v>8</v>
      </c>
      <c r="Q104" s="4">
        <v>32</v>
      </c>
      <c r="R104" s="11">
        <v>4</v>
      </c>
      <c r="S104" s="12">
        <f>IF(R104="",0,LOOKUP(R104,'Matrice classement'!$B$2:$C$19))</f>
        <v>13</v>
      </c>
      <c r="T104" s="4">
        <v>29</v>
      </c>
      <c r="U104" s="11">
        <v>1</v>
      </c>
      <c r="V104" s="12">
        <f>IF(U104="",0,LOOKUP(U104,'Matrice classement'!$B$2:$C$19))</f>
        <v>20</v>
      </c>
      <c r="W104" s="4">
        <v>21</v>
      </c>
      <c r="X104" s="11">
        <v>3</v>
      </c>
      <c r="Y104" s="12">
        <f>IF(X104="",0,LOOKUP(X104,'Matrice classement'!$B$2:$C$19))</f>
        <v>15</v>
      </c>
      <c r="Z104" s="4">
        <v>5</v>
      </c>
      <c r="AA104" s="11">
        <v>3</v>
      </c>
      <c r="AB104" s="12">
        <f>IF(AA104="",0,LOOKUP(AA104,'Matrice classement'!$B$2:$C$19))</f>
        <v>15</v>
      </c>
      <c r="AC104" s="4">
        <v>11</v>
      </c>
      <c r="AD104" s="11"/>
      <c r="AE104" s="12"/>
      <c r="AF104" s="4"/>
      <c r="AG104" s="11"/>
      <c r="AH104" s="12"/>
      <c r="AI104" s="4"/>
      <c r="AJ104" s="11"/>
      <c r="AK104" s="12"/>
      <c r="AL104" s="4"/>
      <c r="AM104" s="13"/>
    </row>
    <row r="105" spans="1:39" ht="19.5" customHeight="1">
      <c r="A105" s="13"/>
      <c r="B105" s="10">
        <v>2</v>
      </c>
      <c r="C105" s="80">
        <f>M105+P105+S105+V105+Y105+AB105+AE105+AH105+AK105</f>
        <v>83</v>
      </c>
      <c r="D105" s="9">
        <f>C105-MINA(M105,P105,S105,V105,Y105,AB105,AE105,AH105,AK105)</f>
        <v>73</v>
      </c>
      <c r="E105" s="35" t="s">
        <v>3</v>
      </c>
      <c r="F105" s="10" t="s">
        <v>107</v>
      </c>
      <c r="G105" s="10" t="s">
        <v>20</v>
      </c>
      <c r="H105" s="10" t="s">
        <v>84</v>
      </c>
      <c r="I105" s="10" t="s">
        <v>646</v>
      </c>
      <c r="J105" s="10">
        <v>1958</v>
      </c>
      <c r="K105" s="11" t="s">
        <v>109</v>
      </c>
      <c r="L105" s="11">
        <v>1</v>
      </c>
      <c r="M105" s="12">
        <f>IF(L105="",0,LOOKUP(L105,'Matrice classement'!$B$2:$C$19))</f>
        <v>20</v>
      </c>
      <c r="N105" s="4">
        <v>16</v>
      </c>
      <c r="O105" s="11">
        <v>6</v>
      </c>
      <c r="P105" s="12">
        <f>IF(O105="",0,LOOKUP(O105,'Matrice classement'!$B$2:$C$19))</f>
        <v>10</v>
      </c>
      <c r="Q105" s="4">
        <v>28</v>
      </c>
      <c r="R105" s="11">
        <v>3</v>
      </c>
      <c r="S105" s="12">
        <f>IF(R105="",0,LOOKUP(R105,'Matrice classement'!$B$2:$C$19))</f>
        <v>15</v>
      </c>
      <c r="T105" s="4">
        <v>29</v>
      </c>
      <c r="U105" s="11">
        <v>5</v>
      </c>
      <c r="V105" s="12">
        <f>IF(U105="",0,LOOKUP(U105,'Matrice classement'!$B$2:$C$19))</f>
        <v>11</v>
      </c>
      <c r="W105" s="4">
        <v>39</v>
      </c>
      <c r="X105" s="11">
        <v>2</v>
      </c>
      <c r="Y105" s="12">
        <f>IF(X105="",0,LOOKUP(X105,'Matrice classement'!$B$2:$C$19))</f>
        <v>17</v>
      </c>
      <c r="Z105" s="4">
        <v>5</v>
      </c>
      <c r="AA105" s="11">
        <v>6</v>
      </c>
      <c r="AB105" s="12">
        <f>IF(AA105="",0,LOOKUP(AA105,'Matrice classement'!$B$2:$C$19))</f>
        <v>10</v>
      </c>
      <c r="AC105" s="4">
        <v>19</v>
      </c>
      <c r="AD105" s="11"/>
      <c r="AE105" s="12"/>
      <c r="AF105" s="4"/>
      <c r="AG105" s="11"/>
      <c r="AH105" s="12"/>
      <c r="AI105" s="4"/>
      <c r="AJ105" s="11"/>
      <c r="AK105" s="12"/>
      <c r="AL105" s="4"/>
      <c r="AM105" s="13"/>
    </row>
    <row r="106" spans="1:39" ht="19.5" customHeight="1">
      <c r="A106" s="13"/>
      <c r="B106" s="10">
        <v>3</v>
      </c>
      <c r="C106" s="80">
        <f>M106+P106+S106+V106+Y106+AB106+AE106+AH106+AK106</f>
        <v>73</v>
      </c>
      <c r="D106" s="9">
        <f>C106-MINA(M106,P106,S106,V106,Y106,AB106,AE106,AH106,AK106)</f>
        <v>73</v>
      </c>
      <c r="E106" s="10" t="s">
        <v>574</v>
      </c>
      <c r="F106" s="10" t="s">
        <v>575</v>
      </c>
      <c r="G106" s="10" t="s">
        <v>589</v>
      </c>
      <c r="H106" s="10" t="s">
        <v>140</v>
      </c>
      <c r="I106" s="10" t="s">
        <v>590</v>
      </c>
      <c r="J106" s="10">
        <v>1961</v>
      </c>
      <c r="K106" s="11" t="s">
        <v>109</v>
      </c>
      <c r="L106" s="11">
        <v>3</v>
      </c>
      <c r="M106" s="12">
        <f>IF(L106="",0,LOOKUP(L106,'Matrice classement'!$B$2:$C$19))</f>
        <v>15</v>
      </c>
      <c r="N106" s="4">
        <v>20</v>
      </c>
      <c r="O106" s="11">
        <v>7</v>
      </c>
      <c r="P106" s="12">
        <f>IF(O106="",0,LOOKUP(O106,'Matrice classement'!$B$2:$C$19))</f>
        <v>9</v>
      </c>
      <c r="Q106" s="4">
        <v>31</v>
      </c>
      <c r="R106" s="11">
        <v>2</v>
      </c>
      <c r="S106" s="12">
        <f>IF(R106="",0,LOOKUP(R106,'Matrice classement'!$B$2:$C$19))</f>
        <v>17</v>
      </c>
      <c r="T106" s="4">
        <v>24</v>
      </c>
      <c r="U106" s="11">
        <v>3</v>
      </c>
      <c r="V106" s="12">
        <f>IF(U106="",0,LOOKUP(U106,'Matrice classement'!$B$2:$C$19))</f>
        <v>15</v>
      </c>
      <c r="W106" s="4">
        <v>33</v>
      </c>
      <c r="X106" s="11" t="s">
        <v>273</v>
      </c>
      <c r="Y106" s="12">
        <f>IF(X106="",0,LOOKUP(X106,'Matrice classement'!$B$2:$C$19))</f>
        <v>0</v>
      </c>
      <c r="Z106" s="4" t="s">
        <v>273</v>
      </c>
      <c r="AA106" s="11">
        <v>2</v>
      </c>
      <c r="AB106" s="12">
        <f>IF(AA106="",0,LOOKUP(AA106,'Matrice classement'!$B$2:$C$19))</f>
        <v>17</v>
      </c>
      <c r="AC106" s="4">
        <v>10</v>
      </c>
      <c r="AD106" s="11"/>
      <c r="AE106" s="12"/>
      <c r="AF106" s="4"/>
      <c r="AG106" s="11"/>
      <c r="AH106" s="12"/>
      <c r="AI106" s="4"/>
      <c r="AJ106" s="11"/>
      <c r="AK106" s="12"/>
      <c r="AL106" s="4"/>
      <c r="AM106" s="13"/>
    </row>
    <row r="107" spans="1:39" ht="19.5" customHeight="1">
      <c r="A107" s="13"/>
      <c r="B107" s="10">
        <v>4</v>
      </c>
      <c r="C107" s="80">
        <f>M107+P107+S107+V107+Y107+AB107+AE107+AH107+AK107</f>
        <v>83</v>
      </c>
      <c r="D107" s="9">
        <f>C107-MINA(M107,P107,S107,V107,Y107,AB107,AE107,AH107,AK107)</f>
        <v>72</v>
      </c>
      <c r="E107" s="35" t="s">
        <v>551</v>
      </c>
      <c r="F107" s="10" t="s">
        <v>552</v>
      </c>
      <c r="G107" s="10" t="s">
        <v>264</v>
      </c>
      <c r="H107" s="10" t="s">
        <v>84</v>
      </c>
      <c r="I107" s="10" t="s">
        <v>648</v>
      </c>
      <c r="J107" s="10">
        <v>1973</v>
      </c>
      <c r="K107" s="11" t="s">
        <v>109</v>
      </c>
      <c r="L107" s="11">
        <v>5</v>
      </c>
      <c r="M107" s="12">
        <f>IF(L107="",0,LOOKUP(L107,'Matrice classement'!$B$2:$C$19))</f>
        <v>11</v>
      </c>
      <c r="N107" s="4">
        <v>26</v>
      </c>
      <c r="O107" s="11">
        <v>5</v>
      </c>
      <c r="P107" s="12">
        <f>IF(O107="",0,LOOKUP(O107,'Matrice classement'!$B$2:$C$19))</f>
        <v>11</v>
      </c>
      <c r="Q107" s="4">
        <v>23</v>
      </c>
      <c r="R107" s="11">
        <v>1</v>
      </c>
      <c r="S107" s="12">
        <f>IF(R107="",0,LOOKUP(R107,'Matrice classement'!$B$2:$C$19))</f>
        <v>20</v>
      </c>
      <c r="T107" s="4">
        <v>22</v>
      </c>
      <c r="U107" s="11">
        <v>2</v>
      </c>
      <c r="V107" s="12">
        <f>IF(U107="",0,LOOKUP(U107,'Matrice classement'!$B$2:$C$19))</f>
        <v>17</v>
      </c>
      <c r="W107" s="4">
        <v>28</v>
      </c>
      <c r="X107" s="11">
        <v>4</v>
      </c>
      <c r="Y107" s="12">
        <f>IF(X107="",0,LOOKUP(X107,'Matrice classement'!$B$2:$C$19))</f>
        <v>13</v>
      </c>
      <c r="Z107" s="4">
        <v>6</v>
      </c>
      <c r="AA107" s="11">
        <v>5</v>
      </c>
      <c r="AB107" s="12">
        <f>IF(AA107="",0,LOOKUP(AA107,'Matrice classement'!$B$2:$C$19))</f>
        <v>11</v>
      </c>
      <c r="AC107" s="4">
        <v>19</v>
      </c>
      <c r="AD107" s="11"/>
      <c r="AE107" s="12"/>
      <c r="AF107" s="4"/>
      <c r="AG107" s="11"/>
      <c r="AH107" s="12"/>
      <c r="AI107" s="4"/>
      <c r="AJ107" s="11"/>
      <c r="AK107" s="12"/>
      <c r="AL107" s="4"/>
      <c r="AM107" s="13"/>
    </row>
    <row r="108" spans="1:39" ht="19.5" customHeight="1">
      <c r="A108" s="13"/>
      <c r="B108" s="10">
        <v>5</v>
      </c>
      <c r="C108" s="80">
        <f>M108+P108+S108+V108+Y108+AB108+AE108+AH108+AK108</f>
        <v>71</v>
      </c>
      <c r="D108" s="9">
        <f>C108-MINA(M108,P108,S108,V108,Y108,AB108,AE108,AH108,AK108)</f>
        <v>67</v>
      </c>
      <c r="E108" s="10" t="s">
        <v>465</v>
      </c>
      <c r="F108" s="10" t="s">
        <v>32</v>
      </c>
      <c r="G108" s="10" t="s">
        <v>23</v>
      </c>
      <c r="H108" s="10" t="s">
        <v>84</v>
      </c>
      <c r="I108" s="10" t="s">
        <v>650</v>
      </c>
      <c r="J108" s="10">
        <v>1975</v>
      </c>
      <c r="K108" s="11" t="s">
        <v>109</v>
      </c>
      <c r="L108" s="11">
        <v>7</v>
      </c>
      <c r="M108" s="12">
        <f>IF(L108="",0,LOOKUP(L108,'Matrice classement'!$B$2:$C$19))</f>
        <v>9</v>
      </c>
      <c r="N108" s="4">
        <v>33</v>
      </c>
      <c r="O108" s="11">
        <v>1</v>
      </c>
      <c r="P108" s="12">
        <f>IF(O108="",0,LOOKUP(O108,'Matrice classement'!$B$2:$C$19))</f>
        <v>20</v>
      </c>
      <c r="Q108" s="4">
        <v>16</v>
      </c>
      <c r="R108" s="11">
        <v>5</v>
      </c>
      <c r="S108" s="12">
        <f>IF(R108="",0,LOOKUP(R108,'Matrice classement'!$B$2:$C$19))</f>
        <v>11</v>
      </c>
      <c r="T108" s="4">
        <v>30</v>
      </c>
      <c r="U108" s="11">
        <v>9</v>
      </c>
      <c r="V108" s="12">
        <f>IF(U108="",0,LOOKUP(U108,'Matrice classement'!$B$2:$C$19))</f>
        <v>7</v>
      </c>
      <c r="W108" s="4">
        <v>46</v>
      </c>
      <c r="X108" s="11">
        <v>12</v>
      </c>
      <c r="Y108" s="12">
        <f>IF(X108="",0,LOOKUP(X108,'Matrice classement'!$B$2:$C$19))</f>
        <v>4</v>
      </c>
      <c r="Z108" s="4">
        <v>15</v>
      </c>
      <c r="AA108" s="11">
        <v>1</v>
      </c>
      <c r="AB108" s="12">
        <f>IF(AA108="",0,LOOKUP(AA108,'Matrice classement'!$B$2:$C$19))</f>
        <v>20</v>
      </c>
      <c r="AC108" s="4">
        <v>8</v>
      </c>
      <c r="AD108" s="11"/>
      <c r="AE108" s="12"/>
      <c r="AF108" s="4"/>
      <c r="AG108" s="11"/>
      <c r="AH108" s="12"/>
      <c r="AI108" s="4"/>
      <c r="AJ108" s="11"/>
      <c r="AK108" s="12"/>
      <c r="AL108" s="4"/>
      <c r="AM108" s="13"/>
    </row>
    <row r="109" spans="1:39" ht="17">
      <c r="A109" s="13"/>
      <c r="B109" s="10">
        <v>6</v>
      </c>
      <c r="C109" s="80">
        <f>M109+P109+S109+V109+Y109+AB109+AE109+AH109+AK109</f>
        <v>65</v>
      </c>
      <c r="D109" s="9">
        <f>C109-MINA(M109,P109,S109,V109,Y109,AB109,AE109,AH109,AK109)</f>
        <v>56</v>
      </c>
      <c r="E109" s="216" t="s">
        <v>376</v>
      </c>
      <c r="F109" s="216" t="s">
        <v>377</v>
      </c>
      <c r="G109" s="216" t="s">
        <v>264</v>
      </c>
      <c r="H109" s="216" t="s">
        <v>84</v>
      </c>
      <c r="I109" s="216" t="s">
        <v>649</v>
      </c>
      <c r="J109" s="10">
        <v>1975</v>
      </c>
      <c r="K109" s="11" t="s">
        <v>109</v>
      </c>
      <c r="L109" s="11">
        <v>6</v>
      </c>
      <c r="M109" s="12">
        <f>IF(L109="",0,LOOKUP(L109,'Matrice classement'!$B$2:$C$19))</f>
        <v>10</v>
      </c>
      <c r="N109" s="4">
        <v>28</v>
      </c>
      <c r="O109" s="11">
        <v>4</v>
      </c>
      <c r="P109" s="12">
        <f>IF(O109="",0,LOOKUP(O109,'Matrice classement'!$B$2:$C$19))</f>
        <v>13</v>
      </c>
      <c r="Q109" s="4">
        <v>23</v>
      </c>
      <c r="R109" s="11">
        <v>6</v>
      </c>
      <c r="S109" s="12">
        <f>IF(R109="",0,LOOKUP(R109,'Matrice classement'!$B$2:$C$19))</f>
        <v>10</v>
      </c>
      <c r="T109" s="4">
        <v>31</v>
      </c>
      <c r="U109" s="11">
        <v>4</v>
      </c>
      <c r="V109" s="12">
        <f>IF(U109="",0,LOOKUP(U109,'Matrice classement'!$B$2:$C$19))</f>
        <v>13</v>
      </c>
      <c r="W109" s="4">
        <v>38</v>
      </c>
      <c r="X109" s="11">
        <v>6</v>
      </c>
      <c r="Y109" s="12">
        <f>IF(X109="",0,LOOKUP(X109,'Matrice classement'!$B$2:$C$19))</f>
        <v>10</v>
      </c>
      <c r="Z109" s="4">
        <v>7</v>
      </c>
      <c r="AA109" s="11">
        <v>7</v>
      </c>
      <c r="AB109" s="12">
        <f>IF(AA109="",0,LOOKUP(AA109,'Matrice classement'!$B$2:$C$19))</f>
        <v>9</v>
      </c>
      <c r="AC109" s="4">
        <v>20</v>
      </c>
      <c r="AD109" s="11"/>
      <c r="AE109" s="12"/>
      <c r="AF109" s="4"/>
      <c r="AG109" s="11"/>
      <c r="AH109" s="12"/>
      <c r="AI109" s="4"/>
      <c r="AJ109" s="11"/>
      <c r="AK109" s="12"/>
      <c r="AL109" s="4"/>
      <c r="AM109" s="13"/>
    </row>
    <row r="110" spans="1:39" ht="17">
      <c r="A110" s="13"/>
      <c r="B110" s="10">
        <v>7</v>
      </c>
      <c r="C110" s="80">
        <f>M110+P110+S110+V110+Y110+AB110+AE110+AH110+AK110</f>
        <v>55</v>
      </c>
      <c r="D110" s="9">
        <f>C110-MINA(M110,P110,S110,V110,Y110,AB110,AE110,AH110,AK110)</f>
        <v>50</v>
      </c>
      <c r="E110" s="35" t="s">
        <v>253</v>
      </c>
      <c r="F110" s="35" t="s">
        <v>287</v>
      </c>
      <c r="G110" s="35" t="s">
        <v>14</v>
      </c>
      <c r="H110" s="35" t="s">
        <v>84</v>
      </c>
      <c r="I110" s="35" t="s">
        <v>647</v>
      </c>
      <c r="J110" s="35">
        <v>1976</v>
      </c>
      <c r="K110" s="68" t="s">
        <v>109</v>
      </c>
      <c r="L110" s="11">
        <v>2</v>
      </c>
      <c r="M110" s="64">
        <f>IF(L110="",0,LOOKUP(L110,'Matrice classement'!$B$2:$C$19))</f>
        <v>17</v>
      </c>
      <c r="N110" s="4">
        <v>18</v>
      </c>
      <c r="O110" s="11">
        <v>11</v>
      </c>
      <c r="P110" s="12">
        <f>IF(O110="",0,LOOKUP(O110,'Matrice classement'!$B$2:$C$19))</f>
        <v>5</v>
      </c>
      <c r="Q110" s="4">
        <v>42</v>
      </c>
      <c r="R110" s="11">
        <v>9</v>
      </c>
      <c r="S110" s="12">
        <f>IF(R110="",0,LOOKUP(R110,'Matrice classement'!$B$2:$C$19))</f>
        <v>7</v>
      </c>
      <c r="T110" s="4">
        <v>39</v>
      </c>
      <c r="U110" s="11">
        <v>7</v>
      </c>
      <c r="V110" s="12">
        <f>IF(U110="",0,LOOKUP(U110,'Matrice classement'!$B$2:$C$19))</f>
        <v>9</v>
      </c>
      <c r="W110" s="4">
        <v>42</v>
      </c>
      <c r="X110" s="11">
        <v>7</v>
      </c>
      <c r="Y110" s="12">
        <f>IF(X110="",0,LOOKUP(X110,'Matrice classement'!$B$2:$C$19))</f>
        <v>9</v>
      </c>
      <c r="Z110" s="4">
        <v>7</v>
      </c>
      <c r="AA110" s="11">
        <v>8</v>
      </c>
      <c r="AB110" s="12">
        <f>IF(AA110="",0,LOOKUP(AA110,'Matrice classement'!$B$2:$C$19))</f>
        <v>8</v>
      </c>
      <c r="AC110" s="4">
        <v>28</v>
      </c>
      <c r="AD110" s="11"/>
      <c r="AE110" s="12"/>
      <c r="AF110" s="4"/>
      <c r="AG110" s="11"/>
      <c r="AH110" s="12"/>
      <c r="AI110" s="4"/>
      <c r="AJ110" s="11"/>
      <c r="AK110" s="12"/>
      <c r="AL110" s="4"/>
      <c r="AM110" s="13"/>
    </row>
    <row r="111" spans="1:39" ht="17">
      <c r="A111" s="13"/>
      <c r="B111" s="10">
        <v>8</v>
      </c>
      <c r="C111" s="80">
        <f>M111+P111+S111+V111+Y111+AB111+AE111+AH111+AK111</f>
        <v>50</v>
      </c>
      <c r="D111" s="9">
        <f>C111-MINA(M111,P111,S111,V111,Y111,AB111,AE111,AH111,AK111)</f>
        <v>47</v>
      </c>
      <c r="E111" s="32" t="s">
        <v>26</v>
      </c>
      <c r="F111" s="32" t="s">
        <v>114</v>
      </c>
      <c r="G111" s="32" t="s">
        <v>20</v>
      </c>
      <c r="H111" s="32" t="s">
        <v>84</v>
      </c>
      <c r="I111" s="32" t="s">
        <v>651</v>
      </c>
      <c r="J111" s="32">
        <v>2002</v>
      </c>
      <c r="K111" s="212" t="s">
        <v>109</v>
      </c>
      <c r="L111" s="11">
        <v>8</v>
      </c>
      <c r="M111" s="12">
        <f>IF(L111="",0,LOOKUP(L111,'Matrice classement'!$B$2:$C$19))</f>
        <v>8</v>
      </c>
      <c r="N111" s="4">
        <v>35</v>
      </c>
      <c r="O111" s="11">
        <v>13</v>
      </c>
      <c r="P111" s="12">
        <f>IF(O111="",0,LOOKUP(O111,'Matrice classement'!$B$2:$C$19))</f>
        <v>3</v>
      </c>
      <c r="Q111" s="4">
        <v>48</v>
      </c>
      <c r="R111" s="11">
        <v>7</v>
      </c>
      <c r="S111" s="12">
        <f>IF(R111="",0,LOOKUP(R111,'Matrice classement'!$B$2:$C$19))</f>
        <v>9</v>
      </c>
      <c r="T111" s="4">
        <v>39</v>
      </c>
      <c r="U111" s="11">
        <v>6</v>
      </c>
      <c r="V111" s="12">
        <f>IF(U111="",0,LOOKUP(U111,'Matrice classement'!$B$2:$C$19))</f>
        <v>10</v>
      </c>
      <c r="W111" s="4">
        <v>42</v>
      </c>
      <c r="X111" s="11">
        <v>9</v>
      </c>
      <c r="Y111" s="12">
        <f>IF(X111="",0,LOOKUP(X111,'Matrice classement'!$B$2:$C$19))</f>
        <v>7</v>
      </c>
      <c r="Z111" s="4">
        <v>10</v>
      </c>
      <c r="AA111" s="11">
        <v>4</v>
      </c>
      <c r="AB111" s="12">
        <f>IF(AA111="",0,LOOKUP(AA111,'Matrice classement'!$B$2:$C$19))</f>
        <v>13</v>
      </c>
      <c r="AC111" s="4">
        <v>17</v>
      </c>
      <c r="AD111" s="11"/>
      <c r="AE111" s="12"/>
      <c r="AF111" s="4"/>
      <c r="AG111" s="11"/>
      <c r="AH111" s="12"/>
      <c r="AI111" s="4"/>
      <c r="AJ111" s="11"/>
      <c r="AK111" s="12"/>
      <c r="AL111" s="4"/>
      <c r="AM111" s="13"/>
    </row>
    <row r="112" spans="1:39" ht="17">
      <c r="A112" s="13"/>
      <c r="B112" s="10">
        <v>9</v>
      </c>
      <c r="C112" s="80">
        <f>M112+P112+S112+V112+Y112+AB112+AE112+AH112+AK112</f>
        <v>47</v>
      </c>
      <c r="D112" s="9">
        <f>C112-MINA(M112,P112,S112,V112,Y112,AB112,AE112,AH112,AK112)</f>
        <v>42</v>
      </c>
      <c r="E112" s="28" t="s">
        <v>231</v>
      </c>
      <c r="F112" s="28" t="s">
        <v>9</v>
      </c>
      <c r="G112" s="28" t="s">
        <v>23</v>
      </c>
      <c r="H112" s="28" t="s">
        <v>84</v>
      </c>
      <c r="I112" s="28" t="s">
        <v>653</v>
      </c>
      <c r="J112" s="28">
        <v>1999</v>
      </c>
      <c r="K112" s="29" t="s">
        <v>109</v>
      </c>
      <c r="L112" s="11">
        <v>10</v>
      </c>
      <c r="M112" s="12">
        <f>IF(L112="",0,LOOKUP(L112,'Matrice classement'!$B$2:$C$19))</f>
        <v>6</v>
      </c>
      <c r="N112" s="4">
        <v>39</v>
      </c>
      <c r="O112" s="11">
        <v>3</v>
      </c>
      <c r="P112" s="12">
        <f>IF(O112="",0,LOOKUP(O112,'Matrice classement'!$B$2:$C$19))</f>
        <v>15</v>
      </c>
      <c r="Q112" s="4">
        <v>19</v>
      </c>
      <c r="R112" s="11">
        <v>8</v>
      </c>
      <c r="S112" s="12">
        <f>IF(R112="",0,LOOKUP(R112,'Matrice classement'!$B$2:$C$19))</f>
        <v>8</v>
      </c>
      <c r="T112" s="4">
        <v>39</v>
      </c>
      <c r="U112" s="11">
        <v>10</v>
      </c>
      <c r="V112" s="12">
        <f>IF(U112="",0,LOOKUP(U112,'Matrice classement'!$B$2:$C$19))</f>
        <v>6</v>
      </c>
      <c r="W112" s="4">
        <v>52</v>
      </c>
      <c r="X112" s="11">
        <v>11</v>
      </c>
      <c r="Y112" s="12">
        <f>IF(X112="",0,LOOKUP(X112,'Matrice classement'!$B$2:$C$19))</f>
        <v>5</v>
      </c>
      <c r="Z112" s="4">
        <v>13</v>
      </c>
      <c r="AA112" s="11">
        <v>9</v>
      </c>
      <c r="AB112" s="12">
        <f>IF(AA112="",0,LOOKUP(AA112,'Matrice classement'!$B$2:$C$19))</f>
        <v>7</v>
      </c>
      <c r="AC112" s="4">
        <v>46</v>
      </c>
      <c r="AD112" s="11"/>
      <c r="AE112" s="12"/>
      <c r="AF112" s="4"/>
      <c r="AG112" s="11"/>
      <c r="AH112" s="12"/>
      <c r="AI112" s="4"/>
      <c r="AJ112" s="11"/>
      <c r="AK112" s="12"/>
      <c r="AL112" s="4"/>
      <c r="AM112" s="13"/>
    </row>
    <row r="113" spans="1:39" ht="17">
      <c r="A113" s="13"/>
      <c r="B113" s="10">
        <v>10</v>
      </c>
      <c r="C113" s="80">
        <f>M113+P113+S113+V113+Y113+AB113+AE113+AH113+AK113</f>
        <v>37</v>
      </c>
      <c r="D113" s="9">
        <f>C113-MINA(M113,P113,S113,V113,Y113,AB113,AE113,AH113,AK113)</f>
        <v>37</v>
      </c>
      <c r="E113" s="10" t="s">
        <v>443</v>
      </c>
      <c r="F113" s="10" t="s">
        <v>308</v>
      </c>
      <c r="G113" s="10" t="s">
        <v>661</v>
      </c>
      <c r="H113" s="10" t="s">
        <v>141</v>
      </c>
      <c r="I113" s="10" t="s">
        <v>660</v>
      </c>
      <c r="J113" s="10">
        <v>1963</v>
      </c>
      <c r="K113" s="11" t="s">
        <v>109</v>
      </c>
      <c r="L113" s="11" t="s">
        <v>273</v>
      </c>
      <c r="M113" s="12">
        <f>IF(L113="",0,LOOKUP(L113,'Matrice classement'!$B$2:$C$19))</f>
        <v>0</v>
      </c>
      <c r="N113" s="4" t="s">
        <v>273</v>
      </c>
      <c r="O113" s="11">
        <v>2</v>
      </c>
      <c r="P113" s="12">
        <f>IF(O113="",0,LOOKUP(O113,'Matrice classement'!$B$2:$C$19))</f>
        <v>17</v>
      </c>
      <c r="Q113" s="4">
        <v>17</v>
      </c>
      <c r="R113" s="11" t="s">
        <v>273</v>
      </c>
      <c r="S113" s="12">
        <f>IF(R113="",0,LOOKUP(R113,'Matrice classement'!$B$2:$C$19))</f>
        <v>0</v>
      </c>
      <c r="T113" s="4" t="s">
        <v>273</v>
      </c>
      <c r="U113" s="11" t="s">
        <v>273</v>
      </c>
      <c r="V113" s="12">
        <f>IF(U113="",0,LOOKUP(U113,'Matrice classement'!$B$2:$C$19))</f>
        <v>0</v>
      </c>
      <c r="W113" s="4" t="s">
        <v>273</v>
      </c>
      <c r="X113" s="11">
        <v>1</v>
      </c>
      <c r="Y113" s="12">
        <f>IF(X113="",0,LOOKUP(X113,'Matrice classement'!$B$2:$C$19))</f>
        <v>20</v>
      </c>
      <c r="Z113" s="4">
        <v>3</v>
      </c>
      <c r="AA113" s="11" t="s">
        <v>273</v>
      </c>
      <c r="AB113" s="12">
        <f>IF(AA113="",0,LOOKUP(AA113,'Matrice classement'!$B$2:$C$19))</f>
        <v>0</v>
      </c>
      <c r="AC113" s="4" t="s">
        <v>273</v>
      </c>
      <c r="AD113" s="11"/>
      <c r="AE113" s="12"/>
      <c r="AF113" s="4"/>
      <c r="AG113" s="11"/>
      <c r="AH113" s="12"/>
      <c r="AI113" s="4"/>
      <c r="AJ113" s="11"/>
      <c r="AK113" s="12"/>
      <c r="AL113" s="4"/>
      <c r="AM113" s="13"/>
    </row>
    <row r="114" spans="1:39" ht="17">
      <c r="A114" s="13"/>
      <c r="B114" s="10">
        <v>11</v>
      </c>
      <c r="C114" s="80">
        <f>M114+P114+S114+V114+Y114+AB114+AE114+AH114+AK114</f>
        <v>27</v>
      </c>
      <c r="D114" s="9">
        <f>C114-MINA(M114,P114,S114,V114,Y114,AB114,AE114,AH114,AK114)</f>
        <v>27</v>
      </c>
      <c r="E114" s="32" t="s">
        <v>87</v>
      </c>
      <c r="F114" s="32" t="s">
        <v>296</v>
      </c>
      <c r="G114" s="32" t="s">
        <v>14</v>
      </c>
      <c r="H114" s="32" t="s">
        <v>84</v>
      </c>
      <c r="I114" s="32" t="s">
        <v>654</v>
      </c>
      <c r="J114" s="32">
        <v>2005</v>
      </c>
      <c r="K114" s="212" t="s">
        <v>109</v>
      </c>
      <c r="L114" s="11">
        <v>11</v>
      </c>
      <c r="M114" s="12">
        <f>IF(L114="",0,LOOKUP(L114,'Matrice classement'!$B$2:$C$19))</f>
        <v>5</v>
      </c>
      <c r="N114" s="4">
        <v>44</v>
      </c>
      <c r="O114" s="11">
        <v>19</v>
      </c>
      <c r="P114" s="12">
        <f>IF(O114="",0,LOOKUP(O114,'Matrice classement'!$B$2:$C$19))</f>
        <v>0</v>
      </c>
      <c r="Q114" s="4">
        <v>72</v>
      </c>
      <c r="R114" s="11">
        <v>10</v>
      </c>
      <c r="S114" s="12">
        <f>IF(R114="",0,LOOKUP(R114,'Matrice classement'!$B$2:$C$19))</f>
        <v>6</v>
      </c>
      <c r="T114" s="4">
        <v>48</v>
      </c>
      <c r="U114" s="11">
        <v>11</v>
      </c>
      <c r="V114" s="12">
        <f>IF(U114="",0,LOOKUP(U114,'Matrice classement'!$B$2:$C$19))</f>
        <v>5</v>
      </c>
      <c r="W114" s="4">
        <v>53</v>
      </c>
      <c r="X114" s="11">
        <v>5</v>
      </c>
      <c r="Y114" s="12">
        <f>IF(X114="",0,LOOKUP(X114,'Matrice classement'!$B$2:$C$19))</f>
        <v>11</v>
      </c>
      <c r="Z114" s="4">
        <v>7</v>
      </c>
      <c r="AA114" s="11" t="s">
        <v>273</v>
      </c>
      <c r="AB114" s="12">
        <f>IF(AA114="",0,LOOKUP(AA114,'Matrice classement'!$B$2:$C$19))</f>
        <v>0</v>
      </c>
      <c r="AC114" s="4" t="s">
        <v>273</v>
      </c>
      <c r="AD114" s="11"/>
      <c r="AE114" s="12"/>
      <c r="AF114" s="4"/>
      <c r="AG114" s="11"/>
      <c r="AH114" s="12"/>
      <c r="AI114" s="4"/>
      <c r="AJ114" s="11"/>
      <c r="AK114" s="12"/>
      <c r="AL114" s="4"/>
      <c r="AM114" s="13"/>
    </row>
    <row r="115" spans="1:39" ht="17">
      <c r="A115" s="13"/>
      <c r="B115" s="10">
        <v>12</v>
      </c>
      <c r="C115" s="80">
        <f>M115+P115+S115+V115+Y115+AB115+AE115+AH115+AK115</f>
        <v>25</v>
      </c>
      <c r="D115" s="9">
        <f>C115-MINA(M115,P115,S115,V115,Y115,AB115,AE115,AH115,AK115)</f>
        <v>25</v>
      </c>
      <c r="E115" s="32" t="s">
        <v>36</v>
      </c>
      <c r="F115" s="32" t="s">
        <v>255</v>
      </c>
      <c r="G115" s="32" t="s">
        <v>14</v>
      </c>
      <c r="H115" s="32" t="s">
        <v>84</v>
      </c>
      <c r="I115" s="32" t="s">
        <v>652</v>
      </c>
      <c r="J115" s="32">
        <v>2001</v>
      </c>
      <c r="K115" s="212" t="s">
        <v>109</v>
      </c>
      <c r="L115" s="11">
        <v>9</v>
      </c>
      <c r="M115" s="12">
        <f>IF(L115="",0,LOOKUP(L115,'Matrice classement'!$B$2:$C$19))</f>
        <v>7</v>
      </c>
      <c r="N115" s="4">
        <v>38</v>
      </c>
      <c r="O115" s="11">
        <v>17</v>
      </c>
      <c r="P115" s="12">
        <f>IF(O115="",0,LOOKUP(O115,'Matrice classement'!$B$2:$C$19))</f>
        <v>0</v>
      </c>
      <c r="Q115" s="4">
        <v>71</v>
      </c>
      <c r="R115" s="11">
        <v>12</v>
      </c>
      <c r="S115" s="12">
        <f>IF(R115="",0,LOOKUP(R115,'Matrice classement'!$B$2:$C$19))</f>
        <v>4</v>
      </c>
      <c r="T115" s="4">
        <v>55</v>
      </c>
      <c r="U115" s="11">
        <v>8</v>
      </c>
      <c r="V115" s="12">
        <f>IF(U115="",0,LOOKUP(U115,'Matrice classement'!$B$2:$C$19))</f>
        <v>8</v>
      </c>
      <c r="W115" s="4">
        <v>43</v>
      </c>
      <c r="X115" s="11" t="s">
        <v>273</v>
      </c>
      <c r="Y115" s="12">
        <f>IF(X115="",0,LOOKUP(X115,'Matrice classement'!$B$2:$C$19))</f>
        <v>0</v>
      </c>
      <c r="Z115" s="4" t="s">
        <v>273</v>
      </c>
      <c r="AA115" s="11">
        <v>10</v>
      </c>
      <c r="AB115" s="12">
        <f>IF(AA115="",0,LOOKUP(AA115,'Matrice classement'!$B$2:$C$19))</f>
        <v>6</v>
      </c>
      <c r="AC115" s="4">
        <v>53</v>
      </c>
      <c r="AD115" s="11"/>
      <c r="AE115" s="12"/>
      <c r="AF115" s="4"/>
      <c r="AG115" s="11"/>
      <c r="AH115" s="12"/>
      <c r="AI115" s="4"/>
      <c r="AJ115" s="11"/>
      <c r="AK115" s="12"/>
      <c r="AL115" s="4"/>
      <c r="AM115" s="13"/>
    </row>
    <row r="116" spans="1:39" ht="17">
      <c r="A116" s="13"/>
      <c r="B116" s="10">
        <v>13</v>
      </c>
      <c r="C116" s="80">
        <f>M116+P116+S116+V116+Y116+AB116+AE116+AH116+AK116</f>
        <v>24</v>
      </c>
      <c r="D116" s="9">
        <f>C116-MINA(M116,P116,S116,V116,Y116,AB116,AE116,AH116,AK116)</f>
        <v>24</v>
      </c>
      <c r="E116" s="10" t="s">
        <v>231</v>
      </c>
      <c r="F116" s="10" t="s">
        <v>232</v>
      </c>
      <c r="G116" s="10" t="s">
        <v>23</v>
      </c>
      <c r="H116" s="10" t="s">
        <v>84</v>
      </c>
      <c r="I116" s="10" t="s">
        <v>655</v>
      </c>
      <c r="J116" s="10">
        <v>1965</v>
      </c>
      <c r="K116" s="11" t="s">
        <v>109</v>
      </c>
      <c r="L116" s="11">
        <v>12</v>
      </c>
      <c r="M116" s="12">
        <f>IF(L116="",0,LOOKUP(L116,'Matrice classement'!$B$2:$C$19))</f>
        <v>4</v>
      </c>
      <c r="N116" s="4">
        <v>46</v>
      </c>
      <c r="O116" s="11">
        <v>9</v>
      </c>
      <c r="P116" s="12">
        <f>IF(O116="",0,LOOKUP(O116,'Matrice classement'!$B$2:$C$19))</f>
        <v>7</v>
      </c>
      <c r="Q116" s="4">
        <v>41</v>
      </c>
      <c r="R116" s="11">
        <v>11</v>
      </c>
      <c r="S116" s="12">
        <f>IF(R116="",0,LOOKUP(R116,'Matrice classement'!$B$2:$C$19))</f>
        <v>5</v>
      </c>
      <c r="T116" s="4">
        <v>52</v>
      </c>
      <c r="U116" s="11">
        <v>12</v>
      </c>
      <c r="V116" s="12">
        <f>IF(U116="",0,LOOKUP(U116,'Matrice classement'!$B$2:$C$19))</f>
        <v>4</v>
      </c>
      <c r="W116" s="4">
        <v>59</v>
      </c>
      <c r="X116" s="11">
        <v>16</v>
      </c>
      <c r="Y116" s="12">
        <f>IF(X116="",0,LOOKUP(X116,'Matrice classement'!$B$2:$C$19))</f>
        <v>0</v>
      </c>
      <c r="Z116" s="4">
        <v>36</v>
      </c>
      <c r="AA116" s="11">
        <v>12</v>
      </c>
      <c r="AB116" s="12">
        <f>IF(AA116="",0,LOOKUP(AA116,'Matrice classement'!$B$2:$C$19))</f>
        <v>4</v>
      </c>
      <c r="AC116" s="4">
        <v>58</v>
      </c>
      <c r="AD116" s="11"/>
      <c r="AE116" s="12"/>
      <c r="AF116" s="4"/>
      <c r="AG116" s="11"/>
      <c r="AH116" s="12"/>
      <c r="AI116" s="4"/>
      <c r="AJ116" s="11"/>
      <c r="AK116" s="12"/>
      <c r="AL116" s="4"/>
      <c r="AM116" s="13"/>
    </row>
    <row r="117" spans="1:39" ht="17">
      <c r="A117" s="13"/>
      <c r="B117" s="10">
        <v>14</v>
      </c>
      <c r="C117" s="80">
        <f>M117+P117+S117+V117+Y117+AB117+AE117+AH117+AK117</f>
        <v>16</v>
      </c>
      <c r="D117" s="9">
        <f>C117-MINA(M117,P117,S117,V117,Y117,AB117,AE117,AH117,AK117)</f>
        <v>16</v>
      </c>
      <c r="E117" s="35" t="s">
        <v>657</v>
      </c>
      <c r="F117" s="35" t="s">
        <v>576</v>
      </c>
      <c r="G117" s="35" t="s">
        <v>13</v>
      </c>
      <c r="H117" s="35" t="s">
        <v>84</v>
      </c>
      <c r="I117" s="35" t="s">
        <v>656</v>
      </c>
      <c r="J117" s="35">
        <v>1989</v>
      </c>
      <c r="K117" s="11" t="s">
        <v>109</v>
      </c>
      <c r="L117" s="11">
        <v>13</v>
      </c>
      <c r="M117" s="12">
        <f>IF(L117="",0,LOOKUP(L117,'Matrice classement'!$B$2:$C$19))</f>
        <v>3</v>
      </c>
      <c r="N117" s="4">
        <v>60</v>
      </c>
      <c r="O117" s="11">
        <v>19</v>
      </c>
      <c r="P117" s="12">
        <f>IF(O117="",0,LOOKUP(O117,'Matrice classement'!$B$2:$C$19))</f>
        <v>0</v>
      </c>
      <c r="Q117" s="4">
        <v>82</v>
      </c>
      <c r="R117" s="11">
        <v>14</v>
      </c>
      <c r="S117" s="12">
        <f>IF(R117="",0,LOOKUP(R117,'Matrice classement'!$B$2:$C$19))</f>
        <v>2</v>
      </c>
      <c r="T117" s="4">
        <v>72</v>
      </c>
      <c r="U117" s="11">
        <v>13</v>
      </c>
      <c r="V117" s="12">
        <f>IF(U117="",0,LOOKUP(U117,'Matrice classement'!$B$2:$C$19))</f>
        <v>3</v>
      </c>
      <c r="W117" s="4">
        <v>60</v>
      </c>
      <c r="X117" s="11">
        <v>13</v>
      </c>
      <c r="Y117" s="12">
        <f>IF(X117="",0,LOOKUP(X117,'Matrice classement'!$B$2:$C$19))</f>
        <v>3</v>
      </c>
      <c r="Z117" s="4">
        <v>19</v>
      </c>
      <c r="AA117" s="11">
        <v>11</v>
      </c>
      <c r="AB117" s="12">
        <f>IF(AA117="",0,LOOKUP(AA117,'Matrice classement'!$B$2:$C$19))</f>
        <v>5</v>
      </c>
      <c r="AC117" s="4">
        <v>56</v>
      </c>
      <c r="AD117" s="11"/>
      <c r="AE117" s="12"/>
      <c r="AF117" s="4"/>
      <c r="AG117" s="11"/>
      <c r="AH117" s="12"/>
      <c r="AI117" s="4"/>
      <c r="AJ117" s="11"/>
      <c r="AK117" s="12"/>
      <c r="AL117" s="4"/>
      <c r="AM117" s="13"/>
    </row>
    <row r="118" spans="1:39" ht="17">
      <c r="A118" s="13"/>
      <c r="B118" s="10">
        <v>15</v>
      </c>
      <c r="C118" s="80">
        <f>M118+P118+S118+V118+Y118+AB118+AE118+AH118+AK118</f>
        <v>10</v>
      </c>
      <c r="D118" s="9">
        <f>C118-MINA(M118,P118,S118,V118,Y118,AB118,AE118,AH118,AK118)</f>
        <v>10</v>
      </c>
      <c r="E118" s="10" t="s">
        <v>670</v>
      </c>
      <c r="F118" s="10" t="s">
        <v>671</v>
      </c>
      <c r="G118" s="10" t="s">
        <v>23</v>
      </c>
      <c r="H118" s="10" t="s">
        <v>84</v>
      </c>
      <c r="I118" s="10" t="s">
        <v>672</v>
      </c>
      <c r="J118" s="10">
        <v>1962</v>
      </c>
      <c r="K118" s="11" t="s">
        <v>109</v>
      </c>
      <c r="L118" s="11">
        <v>12</v>
      </c>
      <c r="M118" s="12">
        <f>IF(L118="",0,LOOKUP(L118,'Matrice classement'!$B$2:$C$19))</f>
        <v>4</v>
      </c>
      <c r="N118" s="4">
        <v>46</v>
      </c>
      <c r="O118" s="11">
        <v>10</v>
      </c>
      <c r="P118" s="12">
        <f>IF(O118="",0,LOOKUP(O118,'Matrice classement'!$B$2:$C$19))</f>
        <v>6</v>
      </c>
      <c r="Q118" s="4">
        <v>42</v>
      </c>
      <c r="R118" s="11" t="s">
        <v>273</v>
      </c>
      <c r="S118" s="12">
        <f>IF(R118="",0,LOOKUP(R118,'Matrice classement'!$B$2:$C$19))</f>
        <v>0</v>
      </c>
      <c r="T118" s="4" t="s">
        <v>273</v>
      </c>
      <c r="U118" s="11" t="s">
        <v>273</v>
      </c>
      <c r="V118" s="12">
        <f>IF(U118="",0,LOOKUP(U118,'Matrice classement'!$B$2:$C$19))</f>
        <v>0</v>
      </c>
      <c r="W118" s="4" t="s">
        <v>273</v>
      </c>
      <c r="X118" s="11" t="s">
        <v>273</v>
      </c>
      <c r="Y118" s="12">
        <f>IF(X118="",0,LOOKUP(X118,'Matrice classement'!$B$2:$C$19))</f>
        <v>0</v>
      </c>
      <c r="Z118" s="4" t="s">
        <v>273</v>
      </c>
      <c r="AA118" s="11" t="s">
        <v>273</v>
      </c>
      <c r="AB118" s="12">
        <f>IF(AA118="",0,LOOKUP(AA118,'Matrice classement'!$B$2:$C$19))</f>
        <v>0</v>
      </c>
      <c r="AC118" s="4" t="s">
        <v>273</v>
      </c>
      <c r="AD118" s="11"/>
      <c r="AE118" s="12"/>
      <c r="AF118" s="4"/>
      <c r="AG118" s="11"/>
      <c r="AH118" s="12"/>
      <c r="AI118" s="4"/>
      <c r="AJ118" s="11"/>
      <c r="AK118" s="12"/>
      <c r="AL118" s="4"/>
      <c r="AM118" s="13"/>
    </row>
    <row r="119" spans="1:39" ht="17">
      <c r="A119" s="13"/>
      <c r="B119" s="10">
        <v>16</v>
      </c>
      <c r="C119" s="80">
        <f>M119+P119+S119+V119+Y119+AB119+AE119+AH119+AK119</f>
        <v>8</v>
      </c>
      <c r="D119" s="9">
        <f>C119-MINA(M119,P119,S119,V119,Y119,AB119,AE119,AH119,AK119)</f>
        <v>8</v>
      </c>
      <c r="E119" s="35" t="s">
        <v>87</v>
      </c>
      <c r="F119" s="10" t="s">
        <v>552</v>
      </c>
      <c r="G119" s="10" t="s">
        <v>14</v>
      </c>
      <c r="H119" s="10" t="s">
        <v>84</v>
      </c>
      <c r="I119" s="10" t="s">
        <v>732</v>
      </c>
      <c r="J119" s="10">
        <v>1964</v>
      </c>
      <c r="K119" s="11" t="s">
        <v>109</v>
      </c>
      <c r="L119" s="11" t="s">
        <v>273</v>
      </c>
      <c r="M119" s="12">
        <f>IF(L119="",0,LOOKUP(L119,'Matrice classement'!$B$2:$C$19))</f>
        <v>0</v>
      </c>
      <c r="N119" s="4" t="s">
        <v>273</v>
      </c>
      <c r="O119" s="11" t="s">
        <v>273</v>
      </c>
      <c r="P119" s="12">
        <f>IF(O119="",0,LOOKUP(O119,'Matrice classement'!$B$2:$C$19))</f>
        <v>0</v>
      </c>
      <c r="Q119" s="4" t="s">
        <v>273</v>
      </c>
      <c r="R119" s="11" t="s">
        <v>273</v>
      </c>
      <c r="S119" s="12">
        <f>IF(R119="",0,LOOKUP(R119,'Matrice classement'!$B$2:$C$19))</f>
        <v>0</v>
      </c>
      <c r="T119" s="4" t="s">
        <v>273</v>
      </c>
      <c r="U119" s="11" t="s">
        <v>273</v>
      </c>
      <c r="V119" s="12">
        <f>IF(U119="",0,LOOKUP(U119,'Matrice classement'!$B$2:$C$19))</f>
        <v>0</v>
      </c>
      <c r="W119" s="4" t="s">
        <v>273</v>
      </c>
      <c r="X119" s="11">
        <v>8</v>
      </c>
      <c r="Y119" s="12">
        <f>IF(X119="",0,LOOKUP(X119,'Matrice classement'!$B$2:$C$19))</f>
        <v>8</v>
      </c>
      <c r="Z119" s="4">
        <v>8</v>
      </c>
      <c r="AA119" s="11" t="s">
        <v>273</v>
      </c>
      <c r="AB119" s="12">
        <f>IF(AA119="",0,LOOKUP(AA119,'Matrice classement'!$B$2:$C$19))</f>
        <v>0</v>
      </c>
      <c r="AC119" s="4" t="s">
        <v>273</v>
      </c>
      <c r="AD119" s="11"/>
      <c r="AE119" s="12"/>
      <c r="AF119" s="4"/>
      <c r="AG119" s="11"/>
      <c r="AH119" s="12"/>
      <c r="AI119" s="4"/>
      <c r="AJ119" s="11"/>
      <c r="AK119" s="12"/>
      <c r="AL119" s="4"/>
      <c r="AM119" s="13"/>
    </row>
    <row r="120" spans="1:39" ht="17">
      <c r="A120" s="13"/>
      <c r="B120" s="10">
        <v>17</v>
      </c>
      <c r="C120" s="80">
        <f>M120+P120+S120+V120+Y120+AB120+AE120+AH120+AK120</f>
        <v>8</v>
      </c>
      <c r="D120" s="9">
        <f>C120-MINA(M120,P120,S120,V120,Y120,AB120,AE120,AH120,AK120)</f>
        <v>8</v>
      </c>
      <c r="E120" s="10" t="s">
        <v>673</v>
      </c>
      <c r="F120" s="10" t="s">
        <v>77</v>
      </c>
      <c r="G120" s="10" t="s">
        <v>674</v>
      </c>
      <c r="H120" s="10" t="s">
        <v>141</v>
      </c>
      <c r="I120" s="10" t="s">
        <v>675</v>
      </c>
      <c r="J120" s="10">
        <v>1965</v>
      </c>
      <c r="K120" s="11" t="s">
        <v>109</v>
      </c>
      <c r="L120" s="11" t="s">
        <v>273</v>
      </c>
      <c r="M120" s="12">
        <f>IF(L120="",0,LOOKUP(L120,'Matrice classement'!$B$2:$C$19))</f>
        <v>0</v>
      </c>
      <c r="N120" s="4" t="s">
        <v>273</v>
      </c>
      <c r="O120" s="11">
        <v>14</v>
      </c>
      <c r="P120" s="12">
        <f>IF(O120="",0,LOOKUP(O120,'Matrice classement'!$B$2:$C$19))</f>
        <v>2</v>
      </c>
      <c r="Q120" s="4">
        <v>51</v>
      </c>
      <c r="R120" s="11" t="s">
        <v>261</v>
      </c>
      <c r="S120" s="12">
        <f>IF(R120="",0,LOOKUP(R120,'Matrice classement'!$B$2:$C$19))</f>
        <v>0</v>
      </c>
      <c r="T120" s="4" t="s">
        <v>261</v>
      </c>
      <c r="U120" s="11" t="s">
        <v>273</v>
      </c>
      <c r="V120" s="12">
        <f>IF(U120="",0,LOOKUP(U120,'Matrice classement'!$B$2:$C$19))</f>
        <v>0</v>
      </c>
      <c r="W120" s="4" t="s">
        <v>273</v>
      </c>
      <c r="X120" s="11">
        <v>10</v>
      </c>
      <c r="Y120" s="12">
        <f>IF(X120="",0,LOOKUP(X120,'Matrice classement'!$B$2:$C$19))</f>
        <v>6</v>
      </c>
      <c r="Z120" s="4">
        <v>10</v>
      </c>
      <c r="AA120" s="11" t="s">
        <v>273</v>
      </c>
      <c r="AB120" s="12">
        <f>IF(AA120="",0,LOOKUP(AA120,'Matrice classement'!$B$2:$C$19))</f>
        <v>0</v>
      </c>
      <c r="AC120" s="4" t="s">
        <v>273</v>
      </c>
      <c r="AD120" s="11"/>
      <c r="AE120" s="12"/>
      <c r="AF120" s="4"/>
      <c r="AG120" s="11"/>
      <c r="AH120" s="12"/>
      <c r="AI120" s="4"/>
      <c r="AJ120" s="11"/>
      <c r="AK120" s="12"/>
      <c r="AL120" s="4"/>
      <c r="AM120" s="13"/>
    </row>
    <row r="121" spans="1:39" ht="17">
      <c r="A121" s="13"/>
      <c r="B121" s="10">
        <v>18</v>
      </c>
      <c r="C121" s="80">
        <f>M121+P121+S121+V121+Y121+AB121+AE121+AH121+AK121</f>
        <v>4</v>
      </c>
      <c r="D121" s="9">
        <f>C121-MINA(M121,P121,S121,V121,Y121,AB121,AE121,AH121,AK121)</f>
        <v>4</v>
      </c>
      <c r="E121" s="10" t="s">
        <v>57</v>
      </c>
      <c r="F121" s="10" t="s">
        <v>39</v>
      </c>
      <c r="G121" s="10" t="s">
        <v>13</v>
      </c>
      <c r="H121" s="10" t="s">
        <v>84</v>
      </c>
      <c r="I121" s="10" t="s">
        <v>677</v>
      </c>
      <c r="J121" s="10">
        <v>1958</v>
      </c>
      <c r="K121" s="10" t="s">
        <v>109</v>
      </c>
      <c r="L121" s="11" t="s">
        <v>273</v>
      </c>
      <c r="M121" s="12">
        <f>IF(L121="",0,LOOKUP(L121,'Matrice classement'!$B$2:$C$19))</f>
        <v>0</v>
      </c>
      <c r="N121" s="4" t="s">
        <v>273</v>
      </c>
      <c r="O121" s="11">
        <v>20</v>
      </c>
      <c r="P121" s="12">
        <f>IF(O121="",0,LOOKUP(O121,'Matrice classement'!$B$2:$C$19))</f>
        <v>0</v>
      </c>
      <c r="Q121" s="4">
        <v>98</v>
      </c>
      <c r="R121" s="11" t="s">
        <v>273</v>
      </c>
      <c r="S121" s="12">
        <f>IF(R121="",0,LOOKUP(R121,'Matrice classement'!$B$2:$C$19))</f>
        <v>0</v>
      </c>
      <c r="T121" s="4" t="s">
        <v>273</v>
      </c>
      <c r="U121" s="11">
        <v>14</v>
      </c>
      <c r="V121" s="12">
        <f>IF(U121="",0,LOOKUP(U121,'Matrice classement'!$B$2:$C$19))</f>
        <v>2</v>
      </c>
      <c r="W121" s="4">
        <v>76</v>
      </c>
      <c r="X121" s="11">
        <v>14</v>
      </c>
      <c r="Y121" s="12">
        <f>IF(X121="",0,LOOKUP(X121,'Matrice classement'!$B$2:$C$19))</f>
        <v>2</v>
      </c>
      <c r="Z121" s="4">
        <v>23</v>
      </c>
      <c r="AA121" s="11" t="s">
        <v>273</v>
      </c>
      <c r="AB121" s="12">
        <f>IF(AA121="",0,LOOKUP(AA121,'Matrice classement'!$B$2:$C$19))</f>
        <v>0</v>
      </c>
      <c r="AC121" s="4" t="s">
        <v>273</v>
      </c>
      <c r="AD121" s="11"/>
      <c r="AE121" s="12"/>
      <c r="AF121" s="4"/>
      <c r="AG121" s="11"/>
      <c r="AH121" s="12"/>
      <c r="AI121" s="4"/>
      <c r="AJ121" s="11"/>
      <c r="AK121" s="12"/>
      <c r="AL121" s="4"/>
      <c r="AM121" s="13"/>
    </row>
    <row r="122" spans="1:39" ht="17">
      <c r="A122" s="13"/>
      <c r="B122" s="10">
        <v>19</v>
      </c>
      <c r="C122" s="80">
        <f>M122+P122+S122+V122+Y122+AB122+AE122+AH122+AK122</f>
        <v>4</v>
      </c>
      <c r="D122" s="9">
        <f>C122-MINA(M122,P122,S122,V122,Y122,AB122,AE122,AH122,AK122)</f>
        <v>4</v>
      </c>
      <c r="E122" s="28" t="s">
        <v>59</v>
      </c>
      <c r="F122" s="28" t="s">
        <v>112</v>
      </c>
      <c r="G122" s="28" t="s">
        <v>13</v>
      </c>
      <c r="H122" s="28" t="s">
        <v>84</v>
      </c>
      <c r="I122" s="28" t="s">
        <v>658</v>
      </c>
      <c r="J122" s="28">
        <v>1997</v>
      </c>
      <c r="K122" s="29" t="s">
        <v>109</v>
      </c>
      <c r="L122" s="11" t="s">
        <v>273</v>
      </c>
      <c r="M122" s="12">
        <f>IF(L122="",0,LOOKUP(L122,'Matrice classement'!$B$2:$C$19))</f>
        <v>0</v>
      </c>
      <c r="N122" s="4" t="s">
        <v>273</v>
      </c>
      <c r="O122" s="11">
        <v>12</v>
      </c>
      <c r="P122" s="12">
        <f>IF(O122="",0,LOOKUP(O122,'Matrice classement'!$B$2:$C$19))</f>
        <v>4</v>
      </c>
      <c r="Q122" s="4">
        <v>43</v>
      </c>
      <c r="R122" s="114" t="s">
        <v>694</v>
      </c>
      <c r="S122" s="12">
        <f>IF(R122="",0,LOOKUP(R122,'Matrice classement'!$B$2:$C$19))</f>
        <v>0</v>
      </c>
      <c r="T122" s="115" t="s">
        <v>696</v>
      </c>
      <c r="U122" s="114" t="s">
        <v>694</v>
      </c>
      <c r="V122" s="12">
        <f>IF(U122="",0,LOOKUP(U122,'Matrice classement'!$B$2:$C$19))</f>
        <v>0</v>
      </c>
      <c r="W122" s="115" t="s">
        <v>696</v>
      </c>
      <c r="X122" s="11" t="s">
        <v>273</v>
      </c>
      <c r="Y122" s="12">
        <f>IF(X122="",0,LOOKUP(X122,'Matrice classement'!$B$2:$C$19))</f>
        <v>0</v>
      </c>
      <c r="Z122" s="4" t="s">
        <v>273</v>
      </c>
      <c r="AA122" s="11" t="s">
        <v>273</v>
      </c>
      <c r="AB122" s="12">
        <f>IF(AA122="",0,LOOKUP(AA122,'Matrice classement'!$B$2:$C$19))</f>
        <v>0</v>
      </c>
      <c r="AC122" s="4" t="s">
        <v>273</v>
      </c>
      <c r="AD122" s="11"/>
      <c r="AE122" s="12"/>
      <c r="AF122" s="4"/>
      <c r="AG122" s="11"/>
      <c r="AH122" s="12"/>
      <c r="AI122" s="4"/>
      <c r="AJ122" s="11"/>
      <c r="AK122" s="12"/>
      <c r="AL122" s="4"/>
      <c r="AM122" s="13"/>
    </row>
    <row r="123" spans="1:39" ht="19.5" customHeight="1">
      <c r="A123" s="13"/>
      <c r="B123" s="10">
        <v>20</v>
      </c>
      <c r="C123" s="80">
        <f>M123+P123+S123+V123+Y123+AB123+AE123+AH123+AK123</f>
        <v>3</v>
      </c>
      <c r="D123" s="9">
        <f>C123-MINA(M123,P123,S123,V123,Y123,AB123,AE123,AH123,AK123)</f>
        <v>3</v>
      </c>
      <c r="E123" s="10" t="s">
        <v>673</v>
      </c>
      <c r="F123" s="10" t="s">
        <v>678</v>
      </c>
      <c r="G123" s="10" t="s">
        <v>674</v>
      </c>
      <c r="H123" s="10" t="s">
        <v>141</v>
      </c>
      <c r="I123" s="10" t="s">
        <v>679</v>
      </c>
      <c r="J123" s="10">
        <v>1965</v>
      </c>
      <c r="K123" s="11" t="s">
        <v>109</v>
      </c>
      <c r="L123" s="11" t="s">
        <v>273</v>
      </c>
      <c r="M123" s="12">
        <f>IF(L123="",0,LOOKUP(L123,'Matrice classement'!$B$2:$C$19))</f>
        <v>0</v>
      </c>
      <c r="N123" s="4" t="s">
        <v>273</v>
      </c>
      <c r="O123" s="11">
        <v>21</v>
      </c>
      <c r="P123" s="12">
        <f>IF(O123="",0,LOOKUP(O123,'Matrice classement'!$B$2:$C$19))</f>
        <v>0</v>
      </c>
      <c r="Q123" s="4">
        <v>106</v>
      </c>
      <c r="R123" s="11">
        <v>13</v>
      </c>
      <c r="S123" s="12">
        <f>IF(R123="",0,LOOKUP(R123,'Matrice classement'!$B$2:$C$19))</f>
        <v>3</v>
      </c>
      <c r="T123" s="4">
        <v>70</v>
      </c>
      <c r="U123" s="11" t="s">
        <v>273</v>
      </c>
      <c r="V123" s="12">
        <f>IF(U123="",0,LOOKUP(U123,'Matrice classement'!$B$2:$C$19))</f>
        <v>0</v>
      </c>
      <c r="W123" s="4" t="s">
        <v>273</v>
      </c>
      <c r="X123" s="11">
        <v>18</v>
      </c>
      <c r="Y123" s="12">
        <f>IF(X123="",0,LOOKUP(X123,'Matrice classement'!$B$2:$C$19))</f>
        <v>0</v>
      </c>
      <c r="Z123" s="4">
        <v>42</v>
      </c>
      <c r="AA123" s="11" t="s">
        <v>273</v>
      </c>
      <c r="AB123" s="12">
        <f>IF(AA123="",0,LOOKUP(AA123,'Matrice classement'!$B$2:$C$19))</f>
        <v>0</v>
      </c>
      <c r="AC123" s="4" t="s">
        <v>273</v>
      </c>
      <c r="AD123" s="11"/>
      <c r="AE123" s="12"/>
      <c r="AF123" s="4"/>
      <c r="AG123" s="11"/>
      <c r="AH123" s="12"/>
      <c r="AI123" s="4"/>
      <c r="AJ123" s="11"/>
      <c r="AK123" s="12"/>
      <c r="AL123" s="4"/>
      <c r="AM123" s="13"/>
    </row>
    <row r="124" spans="1:39" ht="17">
      <c r="A124" s="13"/>
      <c r="B124" s="10">
        <v>21</v>
      </c>
      <c r="C124" s="80">
        <f>M124+P124+S124+V124+Y124+AB124+AE124+AH124+AK124</f>
        <v>1</v>
      </c>
      <c r="D124" s="9">
        <f>C124-MINA(M124,P124,S124,V124,Y124,AB124,AE124,AH124,AK124)</f>
        <v>1</v>
      </c>
      <c r="E124" s="35" t="s">
        <v>412</v>
      </c>
      <c r="F124" s="10" t="s">
        <v>127</v>
      </c>
      <c r="G124" s="10" t="s">
        <v>746</v>
      </c>
      <c r="H124" s="10" t="s">
        <v>141</v>
      </c>
      <c r="I124" s="10" t="s">
        <v>747</v>
      </c>
      <c r="J124" s="10">
        <v>1985</v>
      </c>
      <c r="K124" s="11" t="s">
        <v>109</v>
      </c>
      <c r="L124" s="11" t="s">
        <v>273</v>
      </c>
      <c r="M124" s="12">
        <f>IF(L124="",0,LOOKUP(L124,'Matrice classement'!$B$2:$C$19))</f>
        <v>0</v>
      </c>
      <c r="N124" s="4" t="s">
        <v>273</v>
      </c>
      <c r="O124" s="11" t="s">
        <v>273</v>
      </c>
      <c r="P124" s="12">
        <f>IF(O124="",0,LOOKUP(O124,'Matrice classement'!$B$2:$C$19))</f>
        <v>0</v>
      </c>
      <c r="Q124" s="4" t="s">
        <v>273</v>
      </c>
      <c r="R124" s="11" t="s">
        <v>273</v>
      </c>
      <c r="S124" s="12">
        <f>IF(R124="",0,LOOKUP(R124,'Matrice classement'!$B$2:$C$19))</f>
        <v>0</v>
      </c>
      <c r="T124" s="4" t="s">
        <v>273</v>
      </c>
      <c r="U124" s="11" t="s">
        <v>273</v>
      </c>
      <c r="V124" s="12">
        <f>IF(U124="",0,LOOKUP(U124,'Matrice classement'!$B$2:$C$19))</f>
        <v>0</v>
      </c>
      <c r="W124" s="4" t="s">
        <v>273</v>
      </c>
      <c r="X124" s="11">
        <v>15</v>
      </c>
      <c r="Y124" s="12">
        <f>IF(X124="",0,LOOKUP(X124,'Matrice classement'!$B$2:$C$19))</f>
        <v>1</v>
      </c>
      <c r="Z124" s="4">
        <v>30</v>
      </c>
      <c r="AA124" s="11" t="s">
        <v>273</v>
      </c>
      <c r="AB124" s="12">
        <f>IF(AA124="",0,LOOKUP(AA124,'Matrice classement'!$B$2:$C$19))</f>
        <v>0</v>
      </c>
      <c r="AC124" s="4" t="s">
        <v>273</v>
      </c>
      <c r="AD124" s="11"/>
      <c r="AE124" s="12"/>
      <c r="AF124" s="4"/>
      <c r="AG124" s="11"/>
      <c r="AH124" s="12"/>
      <c r="AI124" s="4"/>
      <c r="AJ124" s="11"/>
      <c r="AK124" s="12"/>
      <c r="AL124" s="4"/>
      <c r="AM124" s="13"/>
    </row>
    <row r="125" spans="1:39" ht="17">
      <c r="A125" s="13"/>
      <c r="B125" s="10">
        <v>22</v>
      </c>
      <c r="C125" s="80">
        <f>M125+P125+S125+V125+Y125+AB125+AE125+AH125+AK125</f>
        <v>1</v>
      </c>
      <c r="D125" s="9">
        <f>C125-MINA(M125,P125,S125,V125,Y125,AB125,AE125,AH125,AK125)</f>
        <v>1</v>
      </c>
      <c r="E125" s="35" t="s">
        <v>723</v>
      </c>
      <c r="F125" s="10" t="s">
        <v>308</v>
      </c>
      <c r="G125" s="10" t="s">
        <v>591</v>
      </c>
      <c r="H125" s="10" t="s">
        <v>140</v>
      </c>
      <c r="I125" s="10" t="s">
        <v>659</v>
      </c>
      <c r="J125" s="10">
        <v>1978</v>
      </c>
      <c r="K125" s="11" t="s">
        <v>109</v>
      </c>
      <c r="L125" s="11" t="s">
        <v>273</v>
      </c>
      <c r="M125" s="12">
        <f>IF(L125="",0,LOOKUP(L125,'Matrice classement'!$B$2:$C$19))</f>
        <v>0</v>
      </c>
      <c r="N125" s="4" t="s">
        <v>273</v>
      </c>
      <c r="O125" s="11" t="s">
        <v>273</v>
      </c>
      <c r="P125" s="12">
        <f>IF(O125="",0,LOOKUP(O125,'Matrice classement'!$B$2:$C$19))</f>
        <v>0</v>
      </c>
      <c r="Q125" s="4" t="s">
        <v>273</v>
      </c>
      <c r="R125" s="11" t="s">
        <v>273</v>
      </c>
      <c r="S125" s="12">
        <f>IF(R125="",0,LOOKUP(R125,'Matrice classement'!$B$2:$C$19))</f>
        <v>0</v>
      </c>
      <c r="T125" s="4" t="s">
        <v>273</v>
      </c>
      <c r="U125" s="11">
        <v>15</v>
      </c>
      <c r="V125" s="12">
        <f>IF(U125="",0,LOOKUP(U125,'Matrice classement'!$B$2:$C$19))</f>
        <v>1</v>
      </c>
      <c r="W125" s="4">
        <v>94</v>
      </c>
      <c r="X125" s="11">
        <v>17</v>
      </c>
      <c r="Y125" s="12">
        <f>IF(X125="",0,LOOKUP(X125,'Matrice classement'!$B$2:$C$19))</f>
        <v>0</v>
      </c>
      <c r="Z125" s="4">
        <v>40</v>
      </c>
      <c r="AA125" s="11" t="s">
        <v>273</v>
      </c>
      <c r="AB125" s="12">
        <f>IF(AA125="",0,LOOKUP(AA125,'Matrice classement'!$B$2:$C$19))</f>
        <v>0</v>
      </c>
      <c r="AC125" s="4" t="s">
        <v>273</v>
      </c>
      <c r="AD125" s="11"/>
      <c r="AE125" s="12"/>
      <c r="AF125" s="4"/>
      <c r="AG125" s="11"/>
      <c r="AH125" s="12"/>
      <c r="AI125" s="4"/>
      <c r="AJ125" s="11"/>
      <c r="AK125" s="12"/>
      <c r="AL125" s="4"/>
      <c r="AM125" s="13"/>
    </row>
    <row r="126" spans="1:39" ht="17">
      <c r="A126" s="13"/>
      <c r="B126" s="10">
        <v>23</v>
      </c>
      <c r="C126" s="80">
        <f>M126+P126+S126+V126+Y126+AB126+AE126+AH126+AK126</f>
        <v>1</v>
      </c>
      <c r="D126" s="9">
        <f>C126-MINA(M126,P126,S126,V126,Y126,AB126,AE126,AH126,AK126)</f>
        <v>1</v>
      </c>
      <c r="E126" s="28" t="s">
        <v>670</v>
      </c>
      <c r="F126" s="28" t="s">
        <v>105</v>
      </c>
      <c r="G126" s="28" t="s">
        <v>23</v>
      </c>
      <c r="H126" s="28" t="s">
        <v>84</v>
      </c>
      <c r="I126" s="28" t="s">
        <v>676</v>
      </c>
      <c r="J126" s="28">
        <v>2000</v>
      </c>
      <c r="K126" s="29" t="s">
        <v>109</v>
      </c>
      <c r="L126" s="11" t="s">
        <v>273</v>
      </c>
      <c r="M126" s="12">
        <f>IF(L126="",0,LOOKUP(L126,'Matrice classement'!$B$2:$C$19))</f>
        <v>0</v>
      </c>
      <c r="N126" s="4" t="s">
        <v>273</v>
      </c>
      <c r="O126" s="11">
        <v>15</v>
      </c>
      <c r="P126" s="12">
        <f>IF(O126="",0,LOOKUP(O126,'Matrice classement'!$B$2:$C$19))</f>
        <v>1</v>
      </c>
      <c r="Q126" s="4">
        <v>60</v>
      </c>
      <c r="R126" s="11" t="s">
        <v>273</v>
      </c>
      <c r="S126" s="12">
        <f>IF(R126="",0,LOOKUP(R126,'Matrice classement'!$B$2:$C$19))</f>
        <v>0</v>
      </c>
      <c r="T126" s="4" t="s">
        <v>273</v>
      </c>
      <c r="U126" s="11" t="s">
        <v>273</v>
      </c>
      <c r="V126" s="12">
        <f>IF(U126="",0,LOOKUP(U126,'Matrice classement'!$B$2:$C$19))</f>
        <v>0</v>
      </c>
      <c r="W126" s="4" t="s">
        <v>273</v>
      </c>
      <c r="X126" s="11" t="s">
        <v>273</v>
      </c>
      <c r="Y126" s="12">
        <f>IF(X126="",0,LOOKUP(X126,'Matrice classement'!$B$2:$C$19))</f>
        <v>0</v>
      </c>
      <c r="Z126" s="4" t="s">
        <v>273</v>
      </c>
      <c r="AA126" s="11" t="s">
        <v>273</v>
      </c>
      <c r="AB126" s="12">
        <f>IF(AA126="",0,LOOKUP(AA126,'Matrice classement'!$B$2:$C$19))</f>
        <v>0</v>
      </c>
      <c r="AC126" s="4" t="s">
        <v>273</v>
      </c>
      <c r="AD126" s="11"/>
      <c r="AE126" s="12"/>
      <c r="AF126" s="4"/>
      <c r="AG126" s="11"/>
      <c r="AH126" s="12"/>
      <c r="AI126" s="4"/>
      <c r="AJ126" s="11"/>
      <c r="AK126" s="12"/>
      <c r="AL126" s="4"/>
      <c r="AM126" s="13"/>
    </row>
    <row r="127" spans="1:39" ht="17">
      <c r="A127" s="13"/>
      <c r="B127" s="10">
        <v>24</v>
      </c>
      <c r="C127" s="80">
        <f>M127+P127+S127+V127+Y127+AB127+AE127+AH127+AK127</f>
        <v>0</v>
      </c>
      <c r="D127" s="9">
        <f>C127-MINA(M127,P127,S127,V127,Y127,AB127,AE127,AH127,AK127)</f>
        <v>0</v>
      </c>
      <c r="E127" s="35" t="s">
        <v>222</v>
      </c>
      <c r="F127" s="10" t="s">
        <v>223</v>
      </c>
      <c r="G127" s="10" t="s">
        <v>264</v>
      </c>
      <c r="H127" s="10" t="s">
        <v>84</v>
      </c>
      <c r="I127" s="10" t="s">
        <v>659</v>
      </c>
      <c r="J127" s="10">
        <v>1978</v>
      </c>
      <c r="K127" s="11" t="s">
        <v>109</v>
      </c>
      <c r="L127" s="11" t="s">
        <v>273</v>
      </c>
      <c r="M127" s="12">
        <f>IF(L127="",0,LOOKUP(L127,'Matrice classement'!$B$2:$C$19))</f>
        <v>0</v>
      </c>
      <c r="N127" s="4" t="s">
        <v>273</v>
      </c>
      <c r="O127" s="11">
        <v>16</v>
      </c>
      <c r="P127" s="12">
        <f>IF(O127="",0,LOOKUP(O127,'Matrice classement'!$B$2:$C$19))</f>
        <v>0</v>
      </c>
      <c r="Q127" s="4">
        <v>62</v>
      </c>
      <c r="R127" s="11" t="s">
        <v>273</v>
      </c>
      <c r="S127" s="12">
        <f>IF(R127="",0,LOOKUP(R127,'Matrice classement'!$B$2:$C$19))</f>
        <v>0</v>
      </c>
      <c r="T127" s="4" t="s">
        <v>273</v>
      </c>
      <c r="U127" s="11" t="s">
        <v>273</v>
      </c>
      <c r="V127" s="12">
        <f>IF(U127="",0,LOOKUP(U127,'Matrice classement'!$B$2:$C$19))</f>
        <v>0</v>
      </c>
      <c r="W127" s="4" t="s">
        <v>273</v>
      </c>
      <c r="X127" s="11" t="s">
        <v>273</v>
      </c>
      <c r="Y127" s="12">
        <f>IF(X127="",0,LOOKUP(X127,'Matrice classement'!$B$2:$C$19))</f>
        <v>0</v>
      </c>
      <c r="Z127" s="4" t="s">
        <v>273</v>
      </c>
      <c r="AA127" s="11" t="s">
        <v>273</v>
      </c>
      <c r="AB127" s="12">
        <f>IF(AA127="",0,LOOKUP(AA127,'Matrice classement'!$B$2:$C$19))</f>
        <v>0</v>
      </c>
      <c r="AC127" s="4" t="s">
        <v>273</v>
      </c>
      <c r="AD127" s="11"/>
      <c r="AE127" s="12"/>
      <c r="AF127" s="4"/>
      <c r="AG127" s="11"/>
      <c r="AH127" s="12"/>
      <c r="AI127" s="4"/>
      <c r="AJ127" s="11"/>
      <c r="AK127" s="12"/>
      <c r="AL127" s="4"/>
      <c r="AM127" s="13"/>
    </row>
    <row r="128" spans="1:39" ht="17">
      <c r="A128" s="13"/>
      <c r="B128" s="10">
        <v>25</v>
      </c>
      <c r="C128" s="80">
        <f>M128+P128+S128+V128+Y128+AB128+AE128+AH128+AK128</f>
        <v>0</v>
      </c>
      <c r="D128" s="9">
        <f>C128-MINA(M128,P128,S128,V128,Y128,AB128,AE128,AH128,AK128)</f>
        <v>0</v>
      </c>
      <c r="E128" s="35" t="s">
        <v>388</v>
      </c>
      <c r="F128" s="10" t="s">
        <v>39</v>
      </c>
      <c r="G128" s="10" t="s">
        <v>591</v>
      </c>
      <c r="H128" s="10" t="s">
        <v>140</v>
      </c>
      <c r="I128" s="10" t="s">
        <v>592</v>
      </c>
      <c r="J128" s="10">
        <v>1967</v>
      </c>
      <c r="K128" s="11" t="s">
        <v>109</v>
      </c>
      <c r="L128" s="11" t="s">
        <v>273</v>
      </c>
      <c r="M128" s="12">
        <f>IF(L128="",0,LOOKUP(L128,'Matrice classement'!$B$2:$C$19))</f>
        <v>0</v>
      </c>
      <c r="N128" s="4" t="s">
        <v>273</v>
      </c>
      <c r="O128" s="11" t="s">
        <v>273</v>
      </c>
      <c r="P128" s="12">
        <f>IF(O128="",0,LOOKUP(O128,'Matrice classement'!$B$2:$C$19))</f>
        <v>0</v>
      </c>
      <c r="Q128" s="4" t="s">
        <v>273</v>
      </c>
      <c r="R128" s="11" t="s">
        <v>273</v>
      </c>
      <c r="S128" s="12">
        <f>IF(R128="",0,LOOKUP(R128,'Matrice classement'!$B$2:$C$19))</f>
        <v>0</v>
      </c>
      <c r="T128" s="4" t="s">
        <v>273</v>
      </c>
      <c r="U128" s="11" t="s">
        <v>273</v>
      </c>
      <c r="V128" s="12">
        <f>IF(U128="",0,LOOKUP(U128,'Matrice classement'!$B$2:$C$19))</f>
        <v>0</v>
      </c>
      <c r="W128" s="4" t="s">
        <v>273</v>
      </c>
      <c r="X128" s="11">
        <v>19</v>
      </c>
      <c r="Y128" s="12">
        <f>IF(X128="",0,LOOKUP(X128,'Matrice classement'!$B$2:$C$19))</f>
        <v>0</v>
      </c>
      <c r="Z128" s="4">
        <v>44</v>
      </c>
      <c r="AA128" s="11" t="s">
        <v>273</v>
      </c>
      <c r="AB128" s="12">
        <f>IF(AA128="",0,LOOKUP(AA128,'Matrice classement'!$B$2:$C$19))</f>
        <v>0</v>
      </c>
      <c r="AC128" s="4" t="s">
        <v>273</v>
      </c>
      <c r="AD128" s="11"/>
      <c r="AE128" s="12"/>
      <c r="AF128" s="4"/>
      <c r="AG128" s="11"/>
      <c r="AH128" s="12"/>
      <c r="AI128" s="4"/>
      <c r="AJ128" s="11"/>
      <c r="AK128" s="12"/>
      <c r="AL128" s="4"/>
      <c r="AM128" s="13"/>
    </row>
    <row r="129" spans="1:39" ht="17">
      <c r="A129" s="13"/>
      <c r="B129" s="20">
        <v>26</v>
      </c>
      <c r="C129" s="81">
        <f>M129+P129+S129+V129+Y129+AB129+AE129+AH129+AK129</f>
        <v>0</v>
      </c>
      <c r="D129" s="8">
        <f>C129-MINA(M129,P129,S129,V129,Y129,AB129,AE129,AH129,AK129)</f>
        <v>0</v>
      </c>
      <c r="E129" s="63" t="s">
        <v>388</v>
      </c>
      <c r="F129" s="63" t="s">
        <v>576</v>
      </c>
      <c r="G129" s="63" t="s">
        <v>591</v>
      </c>
      <c r="H129" s="63" t="s">
        <v>140</v>
      </c>
      <c r="I129" s="63" t="s">
        <v>592</v>
      </c>
      <c r="J129" s="20">
        <v>1967</v>
      </c>
      <c r="K129" s="21" t="s">
        <v>109</v>
      </c>
      <c r="L129" s="21" t="s">
        <v>261</v>
      </c>
      <c r="M129" s="22">
        <f>IF(L129="",0,LOOKUP(L129,'Matrice classement'!$B$2:$C$19))</f>
        <v>0</v>
      </c>
      <c r="N129" s="23" t="s">
        <v>261</v>
      </c>
      <c r="O129" s="21" t="s">
        <v>273</v>
      </c>
      <c r="P129" s="22">
        <f>IF(O129="",0,LOOKUP(O129,'Matrice classement'!$B$2:$C$19))</f>
        <v>0</v>
      </c>
      <c r="Q129" s="23" t="s">
        <v>273</v>
      </c>
      <c r="R129" s="21" t="s">
        <v>273</v>
      </c>
      <c r="S129" s="22">
        <f>IF(R129="",0,LOOKUP(R129,'Matrice classement'!$B$2:$C$19))</f>
        <v>0</v>
      </c>
      <c r="T129" s="23" t="s">
        <v>273</v>
      </c>
      <c r="U129" s="21" t="s">
        <v>273</v>
      </c>
      <c r="V129" s="22">
        <f>IF(U129="",0,LOOKUP(U129,'Matrice classement'!$B$2:$C$19))</f>
        <v>0</v>
      </c>
      <c r="W129" s="23" t="s">
        <v>273</v>
      </c>
      <c r="X129" s="21" t="s">
        <v>273</v>
      </c>
      <c r="Y129" s="22">
        <f>IF(X129="",0,LOOKUP(X129,'Matrice classement'!$B$2:$C$19))</f>
        <v>0</v>
      </c>
      <c r="Z129" s="23" t="s">
        <v>273</v>
      </c>
      <c r="AA129" s="202" t="s">
        <v>273</v>
      </c>
      <c r="AB129" s="22">
        <f>IF(AA129="",0,LOOKUP(AA129,'Matrice classement'!$B$2:$C$19))</f>
        <v>0</v>
      </c>
      <c r="AC129" s="203" t="s">
        <v>273</v>
      </c>
      <c r="AD129" s="21"/>
      <c r="AE129" s="22"/>
      <c r="AF129" s="23"/>
      <c r="AG129" s="21"/>
      <c r="AH129" s="22"/>
      <c r="AI129" s="23"/>
      <c r="AJ129" s="21"/>
      <c r="AK129" s="22"/>
      <c r="AL129" s="23"/>
      <c r="AM129" s="13"/>
    </row>
    <row r="130" spans="1:39" ht="17">
      <c r="A130" s="13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4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3"/>
    </row>
    <row r="131" spans="1:39" ht="30" customHeight="1">
      <c r="A131" s="13"/>
      <c r="B131" s="279" t="s">
        <v>71</v>
      </c>
      <c r="C131" s="279"/>
      <c r="D131" s="279"/>
      <c r="E131" s="279"/>
      <c r="F131" s="279"/>
      <c r="G131" s="279"/>
      <c r="H131" s="279"/>
      <c r="I131" s="279"/>
      <c r="J131" s="279"/>
      <c r="K131" s="279"/>
      <c r="L131" s="276" t="s">
        <v>559</v>
      </c>
      <c r="M131" s="277"/>
      <c r="N131" s="278"/>
      <c r="O131" s="276" t="s">
        <v>560</v>
      </c>
      <c r="P131" s="277"/>
      <c r="Q131" s="278"/>
      <c r="R131" s="276" t="s">
        <v>561</v>
      </c>
      <c r="S131" s="277"/>
      <c r="T131" s="278"/>
      <c r="U131" s="276" t="s">
        <v>562</v>
      </c>
      <c r="V131" s="277"/>
      <c r="W131" s="278"/>
      <c r="X131" s="276" t="s">
        <v>563</v>
      </c>
      <c r="Y131" s="277"/>
      <c r="Z131" s="278"/>
      <c r="AA131" s="276" t="s">
        <v>564</v>
      </c>
      <c r="AB131" s="277"/>
      <c r="AC131" s="278"/>
      <c r="AD131" s="276" t="s">
        <v>565</v>
      </c>
      <c r="AE131" s="277"/>
      <c r="AF131" s="278"/>
      <c r="AG131" s="276" t="s">
        <v>566</v>
      </c>
      <c r="AH131" s="277"/>
      <c r="AI131" s="278"/>
      <c r="AJ131" s="276" t="s">
        <v>567</v>
      </c>
      <c r="AK131" s="277"/>
      <c r="AL131" s="278"/>
      <c r="AM131" s="13"/>
    </row>
    <row r="132" spans="1:39" ht="20" customHeight="1">
      <c r="A132" s="13"/>
      <c r="B132" s="25" t="s">
        <v>76</v>
      </c>
      <c r="C132" s="25" t="s">
        <v>74</v>
      </c>
      <c r="D132" s="25" t="s">
        <v>75</v>
      </c>
      <c r="E132" s="26" t="s">
        <v>0</v>
      </c>
      <c r="F132" s="26" t="s">
        <v>1</v>
      </c>
      <c r="G132" s="26" t="s">
        <v>10</v>
      </c>
      <c r="H132" s="26" t="s">
        <v>83</v>
      </c>
      <c r="I132" s="26" t="s">
        <v>2</v>
      </c>
      <c r="J132" s="26"/>
      <c r="K132" s="26" t="s">
        <v>7</v>
      </c>
      <c r="L132" s="26" t="s">
        <v>72</v>
      </c>
      <c r="M132" s="26" t="s">
        <v>73</v>
      </c>
      <c r="N132" s="26" t="s">
        <v>66</v>
      </c>
      <c r="O132" s="26" t="s">
        <v>72</v>
      </c>
      <c r="P132" s="26" t="s">
        <v>73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13"/>
    </row>
    <row r="133" spans="1:39" ht="17">
      <c r="A133" s="13"/>
      <c r="B133" s="10">
        <v>1</v>
      </c>
      <c r="C133" s="60">
        <f>M133+P133+S133+V133+Y133+AB133+AE133+AH133+AK133</f>
        <v>117</v>
      </c>
      <c r="D133" s="9">
        <f>C133-MINA(M133,P133,S133,V133,Y133,AB133,AE133,AH133,AK133)</f>
        <v>100</v>
      </c>
      <c r="E133" s="32" t="s">
        <v>338</v>
      </c>
      <c r="F133" s="32" t="s">
        <v>37</v>
      </c>
      <c r="G133" s="32" t="s">
        <v>14</v>
      </c>
      <c r="H133" s="32" t="s">
        <v>84</v>
      </c>
      <c r="I133" s="32" t="s">
        <v>339</v>
      </c>
      <c r="J133" s="32">
        <v>2001</v>
      </c>
      <c r="K133" s="212" t="s">
        <v>56</v>
      </c>
      <c r="L133" s="11">
        <v>1</v>
      </c>
      <c r="M133" s="12">
        <f>IF(L133="",0,LOOKUP(L133,'Matrice classement'!$B$2:$C$19))</f>
        <v>20</v>
      </c>
      <c r="N133" s="4">
        <v>6</v>
      </c>
      <c r="O133" s="11">
        <v>1</v>
      </c>
      <c r="P133" s="12">
        <f>IF(O133="",0,LOOKUP(O133,'Matrice classement'!$B$2:$C$19))</f>
        <v>20</v>
      </c>
      <c r="Q133" s="4">
        <v>6</v>
      </c>
      <c r="R133" s="11">
        <v>2</v>
      </c>
      <c r="S133" s="12">
        <f>IF(R133="",0,LOOKUP(R133,'Matrice classement'!$B$2:$C$19))</f>
        <v>17</v>
      </c>
      <c r="T133" s="4">
        <v>11</v>
      </c>
      <c r="U133" s="11">
        <v>1</v>
      </c>
      <c r="V133" s="12">
        <f>IF(U133="",0,LOOKUP(U133,'Matrice classement'!$B$2:$C$19))</f>
        <v>20</v>
      </c>
      <c r="W133" s="4">
        <v>8</v>
      </c>
      <c r="X133" s="11">
        <v>1</v>
      </c>
      <c r="Y133" s="12">
        <f>IF(X133="",0,LOOKUP(X133,'Matrice classement'!$B$2:$C$19))</f>
        <v>20</v>
      </c>
      <c r="Z133" s="4">
        <v>3</v>
      </c>
      <c r="AA133" s="11">
        <v>1</v>
      </c>
      <c r="AB133" s="12">
        <f>IF(AA133="",0,LOOKUP(AA133,'Matrice classement'!$B$2:$C$19))</f>
        <v>20</v>
      </c>
      <c r="AC133" s="4">
        <v>4</v>
      </c>
      <c r="AD133" s="11"/>
      <c r="AE133" s="12"/>
      <c r="AF133" s="4"/>
      <c r="AG133" s="11"/>
      <c r="AH133" s="12"/>
      <c r="AI133" s="4"/>
      <c r="AJ133" s="11"/>
      <c r="AK133" s="12"/>
      <c r="AL133" s="4"/>
      <c r="AM133" s="13"/>
    </row>
    <row r="134" spans="1:39" ht="17">
      <c r="A134" s="13"/>
      <c r="B134" s="10">
        <v>2</v>
      </c>
      <c r="C134" s="60">
        <f>M134+P134+S134+V134+Y134+AB134+AE134+AH134+AK134</f>
        <v>91</v>
      </c>
      <c r="D134" s="9">
        <f>C134-MINA(M134,P134,S134,V134,Y134,AB134,AE134,AH134,AK134)</f>
        <v>80</v>
      </c>
      <c r="E134" s="32" t="s">
        <v>253</v>
      </c>
      <c r="F134" s="32" t="s">
        <v>58</v>
      </c>
      <c r="G134" s="32" t="s">
        <v>14</v>
      </c>
      <c r="H134" s="32" t="s">
        <v>84</v>
      </c>
      <c r="I134" s="32" t="s">
        <v>483</v>
      </c>
      <c r="J134" s="32">
        <v>2003</v>
      </c>
      <c r="K134" s="212" t="s">
        <v>56</v>
      </c>
      <c r="L134" s="11">
        <v>3</v>
      </c>
      <c r="M134" s="12">
        <f>IF(L134="",0,LOOKUP(L134,'Matrice classement'!$B$2:$C$19))</f>
        <v>15</v>
      </c>
      <c r="N134" s="4">
        <v>26</v>
      </c>
      <c r="O134" s="11">
        <v>3</v>
      </c>
      <c r="P134" s="12">
        <f>IF(O134="",0,LOOKUP(O134,'Matrice classement'!$B$2:$C$19))</f>
        <v>15</v>
      </c>
      <c r="Q134" s="4">
        <v>17</v>
      </c>
      <c r="R134" s="11">
        <v>1</v>
      </c>
      <c r="S134" s="12">
        <f>IF(R134="",0,LOOKUP(R134,'Matrice classement'!$B$2:$C$19))</f>
        <v>20</v>
      </c>
      <c r="T134" s="4">
        <v>4</v>
      </c>
      <c r="U134" s="11">
        <v>5</v>
      </c>
      <c r="V134" s="12">
        <f>IF(U134="",0,LOOKUP(U134,'Matrice classement'!$B$2:$C$19))</f>
        <v>11</v>
      </c>
      <c r="W134" s="4">
        <v>18</v>
      </c>
      <c r="X134" s="11">
        <v>3</v>
      </c>
      <c r="Y134" s="12">
        <f>IF(X134="",0,LOOKUP(X134,'Matrice classement'!$B$2:$C$19))</f>
        <v>15</v>
      </c>
      <c r="Z134" s="4">
        <v>6</v>
      </c>
      <c r="AA134" s="11">
        <v>3</v>
      </c>
      <c r="AB134" s="12">
        <f>IF(AA134="",0,LOOKUP(AA134,'Matrice classement'!$B$2:$C$19))</f>
        <v>15</v>
      </c>
      <c r="AC134" s="4">
        <v>17</v>
      </c>
      <c r="AD134" s="11"/>
      <c r="AE134" s="12"/>
      <c r="AF134" s="4"/>
      <c r="AG134" s="11"/>
      <c r="AH134" s="12"/>
      <c r="AI134" s="4"/>
      <c r="AJ134" s="11"/>
      <c r="AK134" s="12"/>
      <c r="AL134" s="4"/>
      <c r="AM134" s="13"/>
    </row>
    <row r="135" spans="1:39" ht="17">
      <c r="A135" s="13"/>
      <c r="B135" s="10">
        <v>3</v>
      </c>
      <c r="C135" s="60">
        <f>M135+P135+S135+V135+Y135+AB135+AE135+AH135+AK135</f>
        <v>67</v>
      </c>
      <c r="D135" s="9">
        <f>C135-MINA(M135,P135,S135,V135,Y135,AB135,AE135,AH135,AK135)</f>
        <v>67</v>
      </c>
      <c r="E135" s="93" t="s">
        <v>664</v>
      </c>
      <c r="F135" s="93" t="s">
        <v>577</v>
      </c>
      <c r="G135" s="93" t="s">
        <v>14</v>
      </c>
      <c r="H135" s="93" t="s">
        <v>84</v>
      </c>
      <c r="I135" s="93" t="s">
        <v>665</v>
      </c>
      <c r="J135" s="93">
        <v>2001</v>
      </c>
      <c r="K135" s="236" t="s">
        <v>56</v>
      </c>
      <c r="L135" s="11">
        <v>4</v>
      </c>
      <c r="M135" s="12">
        <f>IF(L135="",0,LOOKUP(L135,'Matrice classement'!$B$2:$C$19))</f>
        <v>13</v>
      </c>
      <c r="N135" s="4">
        <v>29</v>
      </c>
      <c r="O135" s="11" t="s">
        <v>273</v>
      </c>
      <c r="P135" s="12">
        <f>IF(O135="",0,LOOKUP(O135,'Matrice classement'!$B$2:$C$19))</f>
        <v>0</v>
      </c>
      <c r="Q135" s="4" t="s">
        <v>273</v>
      </c>
      <c r="R135" s="11">
        <v>3</v>
      </c>
      <c r="S135" s="12">
        <f>IF(R135="",0,LOOKUP(R135,'Matrice classement'!$B$2:$C$19))</f>
        <v>15</v>
      </c>
      <c r="T135" s="4">
        <v>14</v>
      </c>
      <c r="U135" s="11">
        <v>4</v>
      </c>
      <c r="V135" s="12">
        <f>IF(U135="",0,LOOKUP(U135,'Matrice classement'!$B$2:$C$19))</f>
        <v>13</v>
      </c>
      <c r="W135" s="4">
        <v>15</v>
      </c>
      <c r="X135" s="11">
        <v>4</v>
      </c>
      <c r="Y135" s="12">
        <f>IF(X135="",0,LOOKUP(X135,'Matrice classement'!$B$2:$C$19))</f>
        <v>13</v>
      </c>
      <c r="Z135" s="4">
        <v>9</v>
      </c>
      <c r="AA135" s="11">
        <v>4</v>
      </c>
      <c r="AB135" s="12">
        <f>IF(AA135="",0,LOOKUP(AA135,'Matrice classement'!$B$2:$C$19))</f>
        <v>13</v>
      </c>
      <c r="AC135" s="4">
        <v>27</v>
      </c>
      <c r="AD135" s="11"/>
      <c r="AE135" s="12"/>
      <c r="AF135" s="4"/>
      <c r="AG135" s="11"/>
      <c r="AH135" s="12"/>
      <c r="AI135" s="4"/>
      <c r="AJ135" s="11"/>
      <c r="AK135" s="12"/>
      <c r="AL135" s="4"/>
      <c r="AM135" s="13"/>
    </row>
    <row r="136" spans="1:39" ht="17">
      <c r="A136" s="13"/>
      <c r="B136" s="10">
        <v>4</v>
      </c>
      <c r="C136" s="60">
        <f>M136+P136+S136+V136+Y136+AB136+AE136+AH136+AK136</f>
        <v>59</v>
      </c>
      <c r="D136" s="9">
        <f>C136-MINA(M136,P136,S136,V136,Y136,AB136,AE136,AH136,AK136)</f>
        <v>59</v>
      </c>
      <c r="E136" s="28" t="s">
        <v>489</v>
      </c>
      <c r="F136" s="28" t="s">
        <v>490</v>
      </c>
      <c r="G136" s="28" t="s">
        <v>144</v>
      </c>
      <c r="H136" s="28" t="s">
        <v>138</v>
      </c>
      <c r="I136" s="28" t="s">
        <v>491</v>
      </c>
      <c r="J136" s="28">
        <v>2000</v>
      </c>
      <c r="K136" s="29" t="s">
        <v>56</v>
      </c>
      <c r="L136" s="11" t="s">
        <v>273</v>
      </c>
      <c r="M136" s="12">
        <f>IF(L136="",0,LOOKUP(L136,'Matrice classement'!$B$2:$C$19))</f>
        <v>0</v>
      </c>
      <c r="N136" s="4" t="s">
        <v>273</v>
      </c>
      <c r="O136" s="11">
        <v>6</v>
      </c>
      <c r="P136" s="12">
        <f>IF(O136="",0,LOOKUP(O136,'Matrice classement'!$B$2:$C$19))</f>
        <v>10</v>
      </c>
      <c r="Q136" s="4">
        <v>39</v>
      </c>
      <c r="R136" s="11" t="s">
        <v>273</v>
      </c>
      <c r="S136" s="12">
        <f>IF(R136="",0,LOOKUP(R136,'Matrice classement'!$B$2:$C$19))</f>
        <v>0</v>
      </c>
      <c r="T136" s="4" t="s">
        <v>273</v>
      </c>
      <c r="U136" s="11">
        <v>3</v>
      </c>
      <c r="V136" s="12">
        <f>IF(U136="",0,LOOKUP(U136,'Matrice classement'!$B$2:$C$19))</f>
        <v>15</v>
      </c>
      <c r="W136" s="4">
        <v>13</v>
      </c>
      <c r="X136" s="11">
        <v>2</v>
      </c>
      <c r="Y136" s="12">
        <f>IF(X136="",0,LOOKUP(X136,'Matrice classement'!$B$2:$C$19))</f>
        <v>17</v>
      </c>
      <c r="Z136" s="4">
        <v>4</v>
      </c>
      <c r="AA136" s="11">
        <v>2</v>
      </c>
      <c r="AB136" s="12">
        <f>IF(AA136="",0,LOOKUP(AA136,'Matrice classement'!$B$2:$C$19))</f>
        <v>17</v>
      </c>
      <c r="AC136" s="4">
        <v>15</v>
      </c>
      <c r="AD136" s="11"/>
      <c r="AE136" s="12"/>
      <c r="AF136" s="4"/>
      <c r="AG136" s="11"/>
      <c r="AH136" s="12"/>
      <c r="AI136" s="4"/>
      <c r="AJ136" s="11"/>
      <c r="AK136" s="12"/>
      <c r="AL136" s="4"/>
      <c r="AM136" s="13"/>
    </row>
    <row r="137" spans="1:39" ht="17">
      <c r="A137" s="13"/>
      <c r="B137" s="10">
        <v>5</v>
      </c>
      <c r="C137" s="60">
        <f>M137+P137+S137+V137+Y137+AB137+AE137+AH137+AK137</f>
        <v>40</v>
      </c>
      <c r="D137" s="9">
        <f>C137-MINA(M137,P137,S137,V137,Y137,AB137,AE137,AH137,AK137)</f>
        <v>40</v>
      </c>
      <c r="E137" s="35" t="s">
        <v>684</v>
      </c>
      <c r="F137" s="10" t="s">
        <v>685</v>
      </c>
      <c r="G137" s="10" t="s">
        <v>13</v>
      </c>
      <c r="H137" s="10" t="s">
        <v>84</v>
      </c>
      <c r="I137" s="10" t="s">
        <v>686</v>
      </c>
      <c r="J137" s="10">
        <v>1966</v>
      </c>
      <c r="K137" s="11" t="s">
        <v>56</v>
      </c>
      <c r="L137" s="11" t="s">
        <v>273</v>
      </c>
      <c r="M137" s="12">
        <f>IF(L137="",0,LOOKUP(L137,'Matrice classement'!$B$2:$C$19))</f>
        <v>0</v>
      </c>
      <c r="N137" s="4" t="s">
        <v>273</v>
      </c>
      <c r="O137" s="11">
        <v>9</v>
      </c>
      <c r="P137" s="12">
        <f>IF(O137="",0,LOOKUP(O137,'Matrice classement'!$B$2:$C$19))</f>
        <v>7</v>
      </c>
      <c r="Q137" s="4">
        <v>96</v>
      </c>
      <c r="R137" s="11">
        <v>8</v>
      </c>
      <c r="S137" s="12">
        <f>IF(R137="",0,LOOKUP(R137,'Matrice classement'!$B$2:$C$19))</f>
        <v>8</v>
      </c>
      <c r="T137" s="4">
        <v>81</v>
      </c>
      <c r="U137" s="11">
        <v>9</v>
      </c>
      <c r="V137" s="12">
        <f>IF(U137="",0,LOOKUP(U137,'Matrice classement'!$B$2:$C$19))</f>
        <v>7</v>
      </c>
      <c r="W137" s="4">
        <v>74</v>
      </c>
      <c r="X137" s="11">
        <v>8</v>
      </c>
      <c r="Y137" s="12">
        <f>IF(X137="",0,LOOKUP(X137,'Matrice classement'!$B$2:$C$19))</f>
        <v>8</v>
      </c>
      <c r="Z137" s="4">
        <v>55</v>
      </c>
      <c r="AA137" s="11">
        <v>6</v>
      </c>
      <c r="AB137" s="12">
        <f>IF(AA137="",0,LOOKUP(AA137,'Matrice classement'!$B$2:$C$19))</f>
        <v>10</v>
      </c>
      <c r="AC137" s="4">
        <v>82</v>
      </c>
      <c r="AD137" s="11"/>
      <c r="AE137" s="12"/>
      <c r="AF137" s="4"/>
      <c r="AG137" s="11"/>
      <c r="AH137" s="12"/>
      <c r="AI137" s="4"/>
      <c r="AJ137" s="11"/>
      <c r="AK137" s="12"/>
      <c r="AL137" s="4"/>
      <c r="AM137" s="13"/>
    </row>
    <row r="138" spans="1:39" ht="17">
      <c r="A138" s="13"/>
      <c r="B138" s="10">
        <v>6</v>
      </c>
      <c r="C138" s="60">
        <f>M138+P138+S138+V138+Y138+AB138+AE138+AH138+AK138</f>
        <v>36</v>
      </c>
      <c r="D138" s="9">
        <f>C138-MINA(M138,P138,S138,V138,Y138,AB138,AE138,AH138,AK138)</f>
        <v>36</v>
      </c>
      <c r="E138" s="10" t="s">
        <v>131</v>
      </c>
      <c r="F138" s="10" t="s">
        <v>132</v>
      </c>
      <c r="G138" s="10" t="s">
        <v>13</v>
      </c>
      <c r="H138" s="10" t="s">
        <v>84</v>
      </c>
      <c r="I138" s="10" t="s">
        <v>663</v>
      </c>
      <c r="J138" s="10">
        <v>1965</v>
      </c>
      <c r="K138" s="11" t="s">
        <v>56</v>
      </c>
      <c r="L138" s="11" t="s">
        <v>273</v>
      </c>
      <c r="M138" s="12">
        <f>IF(L138="",0,LOOKUP(L138,'Matrice classement'!$B$2:$C$19))</f>
        <v>0</v>
      </c>
      <c r="N138" s="4" t="s">
        <v>273</v>
      </c>
      <c r="O138" s="11">
        <v>8</v>
      </c>
      <c r="P138" s="12">
        <f>IF(O138="",0,LOOKUP(O138,'Matrice classement'!$B$2:$C$19))</f>
        <v>8</v>
      </c>
      <c r="Q138" s="4">
        <v>45</v>
      </c>
      <c r="R138" s="11">
        <v>6</v>
      </c>
      <c r="S138" s="12">
        <f>IF(R138="",0,LOOKUP(R138,'Matrice classement'!$B$2:$C$19))</f>
        <v>10</v>
      </c>
      <c r="T138" s="4">
        <v>26</v>
      </c>
      <c r="U138" s="11">
        <v>7</v>
      </c>
      <c r="V138" s="12">
        <f>IF(U138="",0,LOOKUP(U138,'Matrice classement'!$B$2:$C$19))</f>
        <v>9</v>
      </c>
      <c r="W138" s="4">
        <v>26</v>
      </c>
      <c r="X138" s="11">
        <v>7</v>
      </c>
      <c r="Y138" s="12">
        <f>IF(X138="",0,LOOKUP(X138,'Matrice classement'!$B$2:$C$19))</f>
        <v>9</v>
      </c>
      <c r="Z138" s="4">
        <v>21</v>
      </c>
      <c r="AA138" s="11" t="s">
        <v>273</v>
      </c>
      <c r="AB138" s="12">
        <f>IF(AA138="",0,LOOKUP(AA138,'Matrice classement'!$B$2:$C$19))</f>
        <v>0</v>
      </c>
      <c r="AC138" s="4" t="s">
        <v>273</v>
      </c>
      <c r="AD138" s="11"/>
      <c r="AE138" s="12"/>
      <c r="AF138" s="4"/>
      <c r="AG138" s="11"/>
      <c r="AH138" s="12"/>
      <c r="AI138" s="4"/>
      <c r="AJ138" s="11"/>
      <c r="AK138" s="12"/>
      <c r="AL138" s="4"/>
      <c r="AM138" s="13"/>
    </row>
    <row r="139" spans="1:39" ht="19.5" customHeight="1">
      <c r="A139" s="13"/>
      <c r="B139" s="10">
        <v>7</v>
      </c>
      <c r="C139" s="60">
        <f>M139+P139+S139+V139+Y139+AB139+AE139+AH139+AK139</f>
        <v>34</v>
      </c>
      <c r="D139" s="9">
        <f>C139-MINA(M139,P139,S139,V139,Y139,AB139,AE139,AH139,AK139)</f>
        <v>34</v>
      </c>
      <c r="E139" s="35" t="s">
        <v>697</v>
      </c>
      <c r="F139" s="10" t="s">
        <v>698</v>
      </c>
      <c r="G139" s="10" t="s">
        <v>14</v>
      </c>
      <c r="H139" s="10" t="s">
        <v>84</v>
      </c>
      <c r="I139" s="10" t="s">
        <v>699</v>
      </c>
      <c r="J139" s="10">
        <v>1985</v>
      </c>
      <c r="K139" s="11" t="s">
        <v>56</v>
      </c>
      <c r="L139" s="11" t="s">
        <v>273</v>
      </c>
      <c r="M139" s="12">
        <f>IF(L139="",0,LOOKUP(L139,'Matrice classement'!$B$2:$C$19))</f>
        <v>0</v>
      </c>
      <c r="N139" s="4" t="s">
        <v>273</v>
      </c>
      <c r="O139" s="11" t="s">
        <v>273</v>
      </c>
      <c r="P139" s="12">
        <f>IF(O139="",0,LOOKUP(O139,'Matrice classement'!$B$2:$C$19))</f>
        <v>0</v>
      </c>
      <c r="Q139" s="4" t="s">
        <v>273</v>
      </c>
      <c r="R139" s="11">
        <v>4</v>
      </c>
      <c r="S139" s="12">
        <f>IF(R139="",0,LOOKUP(R139,'Matrice classement'!$B$2:$C$19))</f>
        <v>13</v>
      </c>
      <c r="T139" s="4">
        <v>20</v>
      </c>
      <c r="U139" s="11">
        <v>6</v>
      </c>
      <c r="V139" s="12">
        <f>IF(U139="",0,LOOKUP(U139,'Matrice classement'!$B$2:$C$19))</f>
        <v>10</v>
      </c>
      <c r="W139" s="4">
        <v>23</v>
      </c>
      <c r="X139" s="11">
        <v>5</v>
      </c>
      <c r="Y139" s="12">
        <f>IF(X139="",0,LOOKUP(X139,'Matrice classement'!$B$2:$C$19))</f>
        <v>11</v>
      </c>
      <c r="Z139" s="4">
        <v>17</v>
      </c>
      <c r="AA139" s="11" t="s">
        <v>261</v>
      </c>
      <c r="AB139" s="12">
        <f>IF(AA139="",0,LOOKUP(AA139,'Matrice classement'!$B$2:$C$19))</f>
        <v>0</v>
      </c>
      <c r="AC139" s="4" t="s">
        <v>261</v>
      </c>
      <c r="AD139" s="11"/>
      <c r="AE139" s="12"/>
      <c r="AF139" s="4"/>
      <c r="AG139" s="11"/>
      <c r="AH139" s="12"/>
      <c r="AI139" s="4"/>
      <c r="AJ139" s="11"/>
      <c r="AK139" s="12"/>
      <c r="AL139" s="4"/>
      <c r="AM139" s="13"/>
    </row>
    <row r="140" spans="1:39" ht="19.5" customHeight="1">
      <c r="A140" s="13"/>
      <c r="B140" s="10">
        <v>8</v>
      </c>
      <c r="C140" s="60">
        <f>M140+P140+S140+V140+Y140+AB140+AE140+AH140+AK140</f>
        <v>32</v>
      </c>
      <c r="D140" s="9">
        <f>C140-MINA(M140,P140,S140,V140,Y140,AB140,AE140,AH140,AK140)</f>
        <v>32</v>
      </c>
      <c r="E140" s="10" t="s">
        <v>41</v>
      </c>
      <c r="F140" s="10" t="s">
        <v>61</v>
      </c>
      <c r="G140" s="10" t="s">
        <v>23</v>
      </c>
      <c r="H140" s="10" t="s">
        <v>84</v>
      </c>
      <c r="I140" s="10" t="s">
        <v>666</v>
      </c>
      <c r="J140" s="10">
        <v>1960</v>
      </c>
      <c r="K140" s="11" t="s">
        <v>56</v>
      </c>
      <c r="L140" s="11" t="s">
        <v>273</v>
      </c>
      <c r="M140" s="12">
        <f>IF(L140="",0,LOOKUP(L140,'Matrice classement'!$B$2:$C$19))</f>
        <v>0</v>
      </c>
      <c r="N140" s="4" t="s">
        <v>273</v>
      </c>
      <c r="O140" s="11">
        <v>4</v>
      </c>
      <c r="P140" s="12">
        <f>IF(O140="",0,LOOKUP(O140,'Matrice classement'!$B$2:$C$19))</f>
        <v>13</v>
      </c>
      <c r="Q140" s="4">
        <v>17</v>
      </c>
      <c r="R140" s="11">
        <v>5</v>
      </c>
      <c r="S140" s="12">
        <f>IF(R140="",0,LOOKUP(R140,'Matrice classement'!$B$2:$C$19))</f>
        <v>11</v>
      </c>
      <c r="T140" s="4">
        <v>26</v>
      </c>
      <c r="U140" s="11">
        <v>8</v>
      </c>
      <c r="V140" s="12">
        <f>IF(U140="",0,LOOKUP(U140,'Matrice classement'!$B$2:$C$19))</f>
        <v>8</v>
      </c>
      <c r="W140" s="4">
        <v>35</v>
      </c>
      <c r="X140" s="11" t="s">
        <v>273</v>
      </c>
      <c r="Y140" s="12">
        <f>IF(X140="",0,LOOKUP(X140,'Matrice classement'!$B$2:$C$19))</f>
        <v>0</v>
      </c>
      <c r="Z140" s="4" t="s">
        <v>273</v>
      </c>
      <c r="AA140" s="11" t="s">
        <v>261</v>
      </c>
      <c r="AB140" s="12">
        <f>IF(AA140="",0,LOOKUP(AA140,'Matrice classement'!$B$2:$C$19))</f>
        <v>0</v>
      </c>
      <c r="AC140" s="4" t="s">
        <v>261</v>
      </c>
      <c r="AD140" s="11"/>
      <c r="AE140" s="12"/>
      <c r="AF140" s="4"/>
      <c r="AG140" s="11"/>
      <c r="AH140" s="12"/>
      <c r="AI140" s="4"/>
      <c r="AJ140" s="11"/>
      <c r="AK140" s="12"/>
      <c r="AL140" s="4"/>
      <c r="AM140" s="13"/>
    </row>
    <row r="141" spans="1:39" ht="17">
      <c r="A141" s="13"/>
      <c r="B141" s="10">
        <v>9</v>
      </c>
      <c r="C141" s="60">
        <f>M141+P141+S141+V141+Y141+AB141+AE141+AH141+AK141</f>
        <v>28</v>
      </c>
      <c r="D141" s="9">
        <f>C141-MINA(M141,P141,S141,V141,Y141,AB141,AE141,AH141,AK141)</f>
        <v>28</v>
      </c>
      <c r="E141" s="35" t="s">
        <v>680</v>
      </c>
      <c r="F141" s="10" t="s">
        <v>308</v>
      </c>
      <c r="G141" s="10" t="s">
        <v>23</v>
      </c>
      <c r="H141" s="10" t="s">
        <v>84</v>
      </c>
      <c r="I141" s="10" t="s">
        <v>681</v>
      </c>
      <c r="J141" s="10">
        <v>1957</v>
      </c>
      <c r="K141" s="11" t="s">
        <v>56</v>
      </c>
      <c r="L141" s="11" t="s">
        <v>273</v>
      </c>
      <c r="M141" s="12">
        <f>IF(L141="",0,LOOKUP(L141,'Matrice classement'!$B$2:$C$19))</f>
        <v>0</v>
      </c>
      <c r="N141" s="4" t="s">
        <v>273</v>
      </c>
      <c r="O141" s="11">
        <v>2</v>
      </c>
      <c r="P141" s="12">
        <f>IF(O141="",0,LOOKUP(O141,'Matrice classement'!$B$2:$C$19))</f>
        <v>17</v>
      </c>
      <c r="Q141" s="4">
        <v>12</v>
      </c>
      <c r="R141" s="11" t="s">
        <v>273</v>
      </c>
      <c r="S141" s="12">
        <f>IF(R141="",0,LOOKUP(R141,'Matrice classement'!$B$2:$C$19))</f>
        <v>0</v>
      </c>
      <c r="T141" s="4" t="s">
        <v>273</v>
      </c>
      <c r="U141" s="11" t="s">
        <v>273</v>
      </c>
      <c r="V141" s="12">
        <f>IF(U141="",0,LOOKUP(U141,'Matrice classement'!$B$2:$C$19))</f>
        <v>0</v>
      </c>
      <c r="W141" s="4" t="s">
        <v>273</v>
      </c>
      <c r="X141" s="11" t="s">
        <v>261</v>
      </c>
      <c r="Y141" s="12">
        <f>IF(X141="",0,LOOKUP(X141,'Matrice classement'!$B$2:$C$19))</f>
        <v>0</v>
      </c>
      <c r="Z141" s="4" t="s">
        <v>261</v>
      </c>
      <c r="AA141" s="11">
        <v>5</v>
      </c>
      <c r="AB141" s="12">
        <f>IF(AA141="",0,LOOKUP(AA141,'Matrice classement'!$B$2:$C$19))</f>
        <v>11</v>
      </c>
      <c r="AC141" s="4">
        <v>42</v>
      </c>
      <c r="AD141" s="11"/>
      <c r="AE141" s="12"/>
      <c r="AF141" s="4"/>
      <c r="AG141" s="11"/>
      <c r="AH141" s="12"/>
      <c r="AI141" s="4"/>
      <c r="AJ141" s="11"/>
      <c r="AK141" s="12"/>
      <c r="AL141" s="4"/>
      <c r="AM141" s="13"/>
    </row>
    <row r="142" spans="1:39" ht="17">
      <c r="A142" s="13"/>
      <c r="B142" s="10">
        <v>10</v>
      </c>
      <c r="C142" s="60">
        <f>M142+P142+S142+V142+Y142+AB142+AE142+AH142+AK142</f>
        <v>18</v>
      </c>
      <c r="D142" s="9">
        <f>C142-MINA(M142,P142,S142,V142,Y142,AB142,AE142,AH142,AK142)</f>
        <v>18</v>
      </c>
      <c r="E142" s="35" t="s">
        <v>59</v>
      </c>
      <c r="F142" s="10" t="s">
        <v>25</v>
      </c>
      <c r="G142" s="10" t="s">
        <v>13</v>
      </c>
      <c r="H142" s="10" t="s">
        <v>84</v>
      </c>
      <c r="I142" s="10" t="s">
        <v>662</v>
      </c>
      <c r="J142" s="10">
        <v>1960</v>
      </c>
      <c r="K142" s="11" t="s">
        <v>56</v>
      </c>
      <c r="L142" s="11" t="s">
        <v>273</v>
      </c>
      <c r="M142" s="12">
        <f>IF(L142="",0,LOOKUP(L142,'Matrice classement'!$B$2:$C$19))</f>
        <v>0</v>
      </c>
      <c r="N142" s="4" t="s">
        <v>273</v>
      </c>
      <c r="O142" s="11">
        <v>7</v>
      </c>
      <c r="P142" s="12">
        <f>IF(O142="",0,LOOKUP(O142,'Matrice classement'!$B$2:$C$19))</f>
        <v>9</v>
      </c>
      <c r="Q142" s="4">
        <v>44</v>
      </c>
      <c r="R142" s="11">
        <v>7</v>
      </c>
      <c r="S142" s="12">
        <f>IF(R142="",0,LOOKUP(R142,'Matrice classement'!$B$2:$C$19))</f>
        <v>9</v>
      </c>
      <c r="T142" s="4">
        <v>32</v>
      </c>
      <c r="U142" s="11" t="s">
        <v>273</v>
      </c>
      <c r="V142" s="12">
        <f>IF(U142="",0,LOOKUP(U142,'Matrice classement'!$B$2:$C$19))</f>
        <v>0</v>
      </c>
      <c r="W142" s="4" t="s">
        <v>273</v>
      </c>
      <c r="X142" s="11" t="s">
        <v>273</v>
      </c>
      <c r="Y142" s="12">
        <f>IF(X142="",0,LOOKUP(X142,'Matrice classement'!$B$2:$C$19))</f>
        <v>0</v>
      </c>
      <c r="Z142" s="4" t="s">
        <v>273</v>
      </c>
      <c r="AA142" s="11" t="s">
        <v>273</v>
      </c>
      <c r="AB142" s="12">
        <f>IF(AA142="",0,LOOKUP(AA142,'Matrice classement'!$B$2:$C$19))</f>
        <v>0</v>
      </c>
      <c r="AC142" s="4" t="s">
        <v>273</v>
      </c>
      <c r="AD142" s="11"/>
      <c r="AE142" s="12"/>
      <c r="AF142" s="4"/>
      <c r="AG142" s="11"/>
      <c r="AH142" s="12"/>
      <c r="AI142" s="4"/>
      <c r="AJ142" s="11"/>
      <c r="AK142" s="12"/>
      <c r="AL142" s="4"/>
      <c r="AM142" s="13"/>
    </row>
    <row r="143" spans="1:39" ht="17">
      <c r="A143" s="13"/>
      <c r="B143" s="10">
        <v>11</v>
      </c>
      <c r="C143" s="60">
        <f>M143+P143+S143+V143+Y143+AB143+AE143+AH143+AK143</f>
        <v>17</v>
      </c>
      <c r="D143" s="9">
        <f>C143-MINA(M143,P143,S143,V143,Y143,AB143,AE143,AH143,AK143)</f>
        <v>17</v>
      </c>
      <c r="E143" s="35" t="s">
        <v>385</v>
      </c>
      <c r="F143" s="10" t="s">
        <v>386</v>
      </c>
      <c r="G143" s="10" t="s">
        <v>156</v>
      </c>
      <c r="H143" s="10" t="s">
        <v>140</v>
      </c>
      <c r="I143" s="10" t="s">
        <v>593</v>
      </c>
      <c r="J143" s="10">
        <v>1959</v>
      </c>
      <c r="K143" s="11" t="s">
        <v>56</v>
      </c>
      <c r="L143" s="11">
        <v>2</v>
      </c>
      <c r="M143" s="12">
        <f>IF(L143="",0,LOOKUP(L143,'Matrice classement'!$B$2:$C$19))</f>
        <v>17</v>
      </c>
      <c r="N143" s="4">
        <v>18</v>
      </c>
      <c r="O143" s="11" t="s">
        <v>273</v>
      </c>
      <c r="P143" s="12">
        <f>IF(O143="",0,LOOKUP(O143,'Matrice classement'!$B$2:$C$19))</f>
        <v>0</v>
      </c>
      <c r="Q143" s="4" t="s">
        <v>273</v>
      </c>
      <c r="R143" s="11" t="s">
        <v>273</v>
      </c>
      <c r="S143" s="12">
        <f>IF(R143="",0,LOOKUP(R143,'Matrice classement'!$B$2:$C$19))</f>
        <v>0</v>
      </c>
      <c r="T143" s="4" t="s">
        <v>273</v>
      </c>
      <c r="U143" s="11" t="s">
        <v>273</v>
      </c>
      <c r="V143" s="12">
        <f>IF(U143="",0,LOOKUP(U143,'Matrice classement'!$B$2:$C$19))</f>
        <v>0</v>
      </c>
      <c r="W143" s="4" t="s">
        <v>273</v>
      </c>
      <c r="X143" s="114" t="s">
        <v>694</v>
      </c>
      <c r="Y143" s="3">
        <f>IF(X143="",0,LOOKUP(X143,'Matrice classement'!$B$2:$C$19))</f>
        <v>0</v>
      </c>
      <c r="Z143" s="115" t="s">
        <v>745</v>
      </c>
      <c r="AA143" s="11" t="s">
        <v>273</v>
      </c>
      <c r="AB143" s="12">
        <f>IF(AA143="",0,LOOKUP(AA143,'Matrice classement'!$B$2:$C$19))</f>
        <v>0</v>
      </c>
      <c r="AC143" s="4" t="s">
        <v>273</v>
      </c>
      <c r="AD143" s="11"/>
      <c r="AE143" s="12"/>
      <c r="AF143" s="4"/>
      <c r="AG143" s="11"/>
      <c r="AH143" s="12"/>
      <c r="AI143" s="4"/>
      <c r="AJ143" s="11"/>
      <c r="AK143" s="12"/>
      <c r="AL143" s="4"/>
      <c r="AM143" s="13"/>
    </row>
    <row r="144" spans="1:39" ht="19.5" customHeight="1">
      <c r="A144" s="13"/>
      <c r="B144" s="10">
        <v>12</v>
      </c>
      <c r="C144" s="60">
        <f>M144+P144+S144+V144+Y144+AB144+AE144+AH144+AK144</f>
        <v>17</v>
      </c>
      <c r="D144" s="9">
        <f>C144-MINA(M144,P144,S144,V144,Y144,AB144,AE144,AH144,AK144)</f>
        <v>17</v>
      </c>
      <c r="E144" s="35" t="s">
        <v>719</v>
      </c>
      <c r="F144" s="10" t="s">
        <v>720</v>
      </c>
      <c r="G144" s="10" t="s">
        <v>13</v>
      </c>
      <c r="H144" s="10" t="s">
        <v>84</v>
      </c>
      <c r="I144" s="10" t="s">
        <v>721</v>
      </c>
      <c r="J144" s="10">
        <v>1994</v>
      </c>
      <c r="K144" s="11" t="s">
        <v>56</v>
      </c>
      <c r="L144" s="11" t="s">
        <v>273</v>
      </c>
      <c r="M144" s="12">
        <f>IF(L144="",0,LOOKUP(L144,'Matrice classement'!$B$2:$C$19))</f>
        <v>0</v>
      </c>
      <c r="N144" s="4" t="s">
        <v>273</v>
      </c>
      <c r="O144" s="11" t="s">
        <v>273</v>
      </c>
      <c r="P144" s="12">
        <f>IF(O144="",0,LOOKUP(O144,'Matrice classement'!$B$2:$C$19))</f>
        <v>0</v>
      </c>
      <c r="Q144" s="4" t="s">
        <v>273</v>
      </c>
      <c r="R144" s="11" t="s">
        <v>273</v>
      </c>
      <c r="S144" s="12">
        <f>IF(R144="",0,LOOKUP(R144,'Matrice classement'!$B$2:$C$19))</f>
        <v>0</v>
      </c>
      <c r="T144" s="4" t="s">
        <v>273</v>
      </c>
      <c r="U144" s="11">
        <v>2</v>
      </c>
      <c r="V144" s="12">
        <f>IF(U144="",0,LOOKUP(U144,'Matrice classement'!$B$2:$C$19))</f>
        <v>17</v>
      </c>
      <c r="W144" s="4">
        <v>12</v>
      </c>
      <c r="X144" s="11" t="s">
        <v>273</v>
      </c>
      <c r="Y144" s="12">
        <f>IF(X144="",0,LOOKUP(X144,'Matrice classement'!$B$2:$C$19))</f>
        <v>0</v>
      </c>
      <c r="Z144" s="4" t="s">
        <v>273</v>
      </c>
      <c r="AA144" s="11" t="s">
        <v>273</v>
      </c>
      <c r="AB144" s="12">
        <f>IF(AA144="",0,LOOKUP(AA144,'Matrice classement'!$B$2:$C$19))</f>
        <v>0</v>
      </c>
      <c r="AC144" s="4" t="s">
        <v>273</v>
      </c>
      <c r="AD144" s="11"/>
      <c r="AE144" s="12"/>
      <c r="AF144" s="4"/>
      <c r="AG144" s="11"/>
      <c r="AH144" s="12"/>
      <c r="AI144" s="4"/>
      <c r="AJ144" s="11"/>
      <c r="AK144" s="12"/>
      <c r="AL144" s="4"/>
      <c r="AM144" s="13"/>
    </row>
    <row r="145" spans="1:39" ht="19.5" customHeight="1">
      <c r="A145" s="13"/>
      <c r="B145" s="10">
        <v>13</v>
      </c>
      <c r="C145" s="60">
        <f>M145+P145+S145+V145+Y145+AB145+AE145+AH145+AK145</f>
        <v>11</v>
      </c>
      <c r="D145" s="9">
        <f>C145-MINA(M145,P145,S145,V145,Y145,AB145,AE145,AH145,AK145)</f>
        <v>11</v>
      </c>
      <c r="E145" s="35" t="s">
        <v>682</v>
      </c>
      <c r="F145" s="10" t="s">
        <v>30</v>
      </c>
      <c r="G145" s="10" t="s">
        <v>23</v>
      </c>
      <c r="H145" s="10" t="s">
        <v>84</v>
      </c>
      <c r="I145" s="10" t="s">
        <v>683</v>
      </c>
      <c r="J145" s="10">
        <v>1969</v>
      </c>
      <c r="K145" s="11" t="s">
        <v>56</v>
      </c>
      <c r="L145" s="11" t="s">
        <v>273</v>
      </c>
      <c r="M145" s="12">
        <f>IF(L145="",0,LOOKUP(L145,'Matrice classement'!$B$2:$C$19))</f>
        <v>0</v>
      </c>
      <c r="N145" s="4" t="s">
        <v>273</v>
      </c>
      <c r="O145" s="11">
        <v>5</v>
      </c>
      <c r="P145" s="12">
        <f>IF(O145="",0,LOOKUP(O145,'Matrice classement'!$B$2:$C$19))</f>
        <v>11</v>
      </c>
      <c r="Q145" s="4">
        <v>31</v>
      </c>
      <c r="R145" s="11" t="s">
        <v>273</v>
      </c>
      <c r="S145" s="12">
        <f>IF(R145="",0,LOOKUP(R145,'Matrice classement'!$B$2:$C$19))</f>
        <v>0</v>
      </c>
      <c r="T145" s="4" t="s">
        <v>273</v>
      </c>
      <c r="U145" s="11" t="s">
        <v>273</v>
      </c>
      <c r="V145" s="12">
        <f>IF(U145="",0,LOOKUP(U145,'Matrice classement'!$B$2:$C$19))</f>
        <v>0</v>
      </c>
      <c r="W145" s="4" t="s">
        <v>273</v>
      </c>
      <c r="X145" s="11" t="s">
        <v>273</v>
      </c>
      <c r="Y145" s="12">
        <f>IF(X145="",0,LOOKUP(X145,'Matrice classement'!$B$2:$C$19))</f>
        <v>0</v>
      </c>
      <c r="Z145" s="4" t="s">
        <v>273</v>
      </c>
      <c r="AA145" s="11" t="s">
        <v>273</v>
      </c>
      <c r="AB145" s="12">
        <f>IF(AA145="",0,LOOKUP(AA145,'Matrice classement'!$B$2:$C$19))</f>
        <v>0</v>
      </c>
      <c r="AC145" s="4" t="s">
        <v>273</v>
      </c>
      <c r="AD145" s="11"/>
      <c r="AE145" s="12"/>
      <c r="AF145" s="4"/>
      <c r="AG145" s="11"/>
      <c r="AH145" s="12"/>
      <c r="AI145" s="4"/>
      <c r="AJ145" s="11"/>
      <c r="AK145" s="12"/>
      <c r="AL145" s="4"/>
      <c r="AM145" s="13"/>
    </row>
    <row r="146" spans="1:39" ht="17">
      <c r="A146" s="13"/>
      <c r="B146" s="20">
        <v>14</v>
      </c>
      <c r="C146" s="61">
        <f>M146+P146+S146+V146+Y146+AB146+AE146+AH146+AK146</f>
        <v>10</v>
      </c>
      <c r="D146" s="8">
        <f>C146-MINA(M146,P146,S146,V146,Y146,AB146,AE146,AH146,AK146)</f>
        <v>10</v>
      </c>
      <c r="E146" s="63" t="s">
        <v>366</v>
      </c>
      <c r="F146" s="20" t="s">
        <v>149</v>
      </c>
      <c r="G146" s="20" t="s">
        <v>311</v>
      </c>
      <c r="H146" s="20" t="s">
        <v>140</v>
      </c>
      <c r="I146" s="20" t="s">
        <v>748</v>
      </c>
      <c r="J146" s="20">
        <v>1963</v>
      </c>
      <c r="K146" s="21" t="s">
        <v>56</v>
      </c>
      <c r="L146" s="21" t="s">
        <v>273</v>
      </c>
      <c r="M146" s="22">
        <f>IF(L146="",0,LOOKUP(L146,'Matrice classement'!$B$2:$C$19))</f>
        <v>0</v>
      </c>
      <c r="N146" s="23" t="s">
        <v>273</v>
      </c>
      <c r="O146" s="21" t="s">
        <v>273</v>
      </c>
      <c r="P146" s="22">
        <f>IF(O146="",0,LOOKUP(O146,'Matrice classement'!$B$2:$C$19))</f>
        <v>0</v>
      </c>
      <c r="Q146" s="23" t="s">
        <v>273</v>
      </c>
      <c r="R146" s="21" t="s">
        <v>273</v>
      </c>
      <c r="S146" s="22">
        <f>IF(R146="",0,LOOKUP(R146,'Matrice classement'!$B$2:$C$19))</f>
        <v>0</v>
      </c>
      <c r="T146" s="23" t="s">
        <v>273</v>
      </c>
      <c r="U146" s="21" t="s">
        <v>273</v>
      </c>
      <c r="V146" s="22">
        <f>IF(U146="",0,LOOKUP(U146,'Matrice classement'!$B$2:$C$19))</f>
        <v>0</v>
      </c>
      <c r="W146" s="23" t="s">
        <v>273</v>
      </c>
      <c r="X146" s="21">
        <v>6</v>
      </c>
      <c r="Y146" s="22">
        <f>IF(X146="",0,LOOKUP(X146,'Matrice classement'!$B$2:$C$19))</f>
        <v>10</v>
      </c>
      <c r="Z146" s="23">
        <v>20</v>
      </c>
      <c r="AA146" s="21" t="s">
        <v>273</v>
      </c>
      <c r="AB146" s="22">
        <f>IF(AA146="",0,LOOKUP(AA146,'Matrice classement'!$B$2:$C$19))</f>
        <v>0</v>
      </c>
      <c r="AC146" s="23" t="s">
        <v>273</v>
      </c>
      <c r="AD146" s="21"/>
      <c r="AE146" s="22"/>
      <c r="AF146" s="23"/>
      <c r="AG146" s="21"/>
      <c r="AH146" s="22"/>
      <c r="AI146" s="23"/>
      <c r="AJ146" s="21"/>
      <c r="AK146" s="22"/>
      <c r="AL146" s="23"/>
      <c r="AM146" s="13"/>
    </row>
    <row r="147" spans="1:39" ht="17">
      <c r="A147" s="13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4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3"/>
    </row>
    <row r="148" spans="1:39" ht="19.5" customHeight="1">
      <c r="A148" s="13"/>
      <c r="B148" s="305">
        <f>COUNTA(B133:B146,B65:B100,B104:B129,B43:B61,B22:B39,B11:B18,B6:B7)</f>
        <v>123</v>
      </c>
      <c r="C148" s="307" t="s">
        <v>179</v>
      </c>
      <c r="D148" s="378"/>
      <c r="E148" s="379"/>
      <c r="F148" s="17"/>
      <c r="G148" s="39" t="s">
        <v>185</v>
      </c>
      <c r="H148" s="17"/>
      <c r="I148" s="280" t="s">
        <v>80</v>
      </c>
      <c r="J148" s="281"/>
      <c r="K148" s="282"/>
      <c r="L148" s="33">
        <f>COUNTA(L133:L146)-COUNTIF(L133:L146,"Abs")+COUNTA(L104:L129)-COUNTIF(L104:L129,"Abs")+COUNTA(L65:L100)-COUNTIF(L65:L100,"Abs")+COUNTA(L43:L61)-COUNTIF(L43:L61,"Abs")+COUNTA(L22:L39)-COUNTIF(L22:L39,"Abs")+COUNTA(L11:L18)-COUNTIF(L11:L18,"Abs")+COUNTA(L6:L7)-COUNTIF(L6:L7,"Abs")</f>
        <v>68</v>
      </c>
      <c r="M148" s="281" t="s">
        <v>81</v>
      </c>
      <c r="N148" s="315"/>
      <c r="O148" s="33">
        <f>COUNTA(O133:O146)-COUNTIF(O133:O146,"Abs")+COUNTA(O104:O129)-COUNTIF(O104:O129,"Abs")+COUNTA(O65:O100)-COUNTIF(O65:O100,"Abs")+COUNTA(O43:O61)-COUNTIF(O43:O61,"Abs")+COUNTA(O22:O39)-COUNTIF(O22:O39,"Abs")+COUNTA(O11:O18)-COUNTIF(O11:O18,"Abs")+COUNTA(O6:O7)-COUNTIF(O6:O7,"Abs")</f>
        <v>91</v>
      </c>
      <c r="P148" s="281" t="s">
        <v>81</v>
      </c>
      <c r="Q148" s="315"/>
      <c r="R148" s="33">
        <f>COUNTA(R133:R146)-COUNTIF(R133:R146,"Abs")+COUNTA(R104:R129)-COUNTIF(R104:R129,"Abs")+COUNTA(R65:R100)-COUNTIF(R65:R100,"Abs")+COUNTA(R43:R61)-COUNTIF(R43:R61,"Abs")+COUNTA(R22:R39)-COUNTIF(R22:R39,"Abs")+COUNTA(R11:R18)-COUNTIF(R11:R18,"Abs")+COUNTA(R6:R7)-COUNTIF(R6:R7,"Abs")</f>
        <v>84</v>
      </c>
      <c r="S148" s="316" t="s">
        <v>81</v>
      </c>
      <c r="T148" s="315"/>
      <c r="U148" s="33">
        <f>COUNTA(U133:U146)-COUNTIF(U133:U146,"Abs")+COUNTA(U104:U129)-COUNTIF(U104:U129,"Abs")+COUNTA(U65:U100)-COUNTIF(U65:U100,"Abs")+COUNTA(U43:U61)-COUNTIF(U43:U61,"Abs")+COUNTA(U22:U39)-COUNTIF(U22:U39,"Abs")+COUNTA(U11:U18)-COUNTIF(U11:U18,"Abs")+COUNTA(U6:U7)-COUNTIF(U6:U7,"Abs")</f>
        <v>80</v>
      </c>
      <c r="V148" s="281" t="s">
        <v>81</v>
      </c>
      <c r="W148" s="315"/>
      <c r="X148" s="33">
        <f>COUNTA(X133:X146)-COUNTIF(X133:X146,"Abs")+COUNTA(X104:X129)-COUNTIF(X104:X129,"Abs")+COUNTA(X65:X100)-COUNTIF(X65:X100,"Abs")+COUNTA(X43:X61)-COUNTIF(X43:X61,"Abs")+COUNTA(X22:X39)-COUNTIF(X22:X39,"Abs")+COUNTA(X11:X18)-COUNTIF(X11:X18,"Abs")+COUNTA(X6:X7)-COUNTIF(X6:X7,"Abs")</f>
        <v>86</v>
      </c>
      <c r="Y148" s="316" t="s">
        <v>81</v>
      </c>
      <c r="Z148" s="315"/>
      <c r="AA148" s="33">
        <f>COUNTA(AA133:AA146)-COUNTIF(AA133:AA146,"Abs")+COUNTA(AA104:AA129)-COUNTIF(AA104:AA129,"Abs")+COUNTA(AA65:AA100)-COUNTIF(AA65:AA100,"Abs")+COUNTA(AA43:AA61)-COUNTIF(AA43:AA61,"Abs")+COUNTA(AA22:AA39)-COUNTIF(AA22:AA39,"Abs")+COUNTA(AA11:AA18)-COUNTIF(AA11:AA18,"Abs")+COUNTA(AA6:AA7)-COUNTIF(AA6:AA7,"Abs")</f>
        <v>66</v>
      </c>
      <c r="AB148" s="281" t="s">
        <v>81</v>
      </c>
      <c r="AC148" s="315"/>
      <c r="AD148" s="33">
        <f>COUNTA(AD133:AD146)-COUNTIF(AD133:AD146,"Abs")+COUNTA(AD104:AD129)-COUNTIF(AD104:AD129,"Abs")+COUNTA(AD65:AD100)-COUNTIF(AD65:AD100,"Abs")+COUNTA(AD43:AD61)-COUNTIF(AD43:AD61,"Abs")+COUNTA(AD22:AD39)-COUNTIF(AD22:AD39,"Abs")+COUNTA(AD11:AD18)-COUNTIF(AD11:AD18,"Abs")+COUNTA(AD6:AD7)-COUNTIF(AD6:AD7,"Abs")</f>
        <v>0</v>
      </c>
      <c r="AE148" s="281" t="s">
        <v>81</v>
      </c>
      <c r="AF148" s="315"/>
      <c r="AG148" s="33">
        <f>COUNTA(AG133:AG146)-COUNTIF(AG133:AG146,"Abs")+COUNTA(AG104:AG129)-COUNTIF(AG104:AG129,"Abs")+COUNTA(AG65:AG100)-COUNTIF(AG65:AG100,"Abs")+COUNTA(AG43:AG61)-COUNTIF(AG43:AG61,"Abs")+COUNTA(AG22:AG39)-COUNTIF(AG22:AG39,"Abs")+COUNTA(AG11:AG18)-COUNTIF(AG11:AG18,"Abs")+COUNTA(AG6:AG7)-COUNTIF(AG6:AG7,"Abs")</f>
        <v>0</v>
      </c>
      <c r="AH148" s="281" t="s">
        <v>81</v>
      </c>
      <c r="AI148" s="315"/>
      <c r="AJ148" s="33">
        <f>COUNTA(AJ133:AJ146)-COUNTIF(AJ133:AJ146,"Abs")+COUNTA(AJ104:AJ129)-COUNTIF(AJ104:AJ129,"Abs")+COUNTA(AJ65:AJ100)-COUNTIF(AJ65:AJ100,"Abs")+COUNTA(AJ43:AJ61)-COUNTIF(AJ43:AJ61,"Abs")+COUNTA(AJ22:AJ39)-COUNTIF(AJ22:AJ39,"Abs")+COUNTA(AJ11:AJ18)-COUNTIF(AJ11:AJ18,"Abs")+COUNTA(AJ6:AJ7)-COUNTIF(AJ6:AJ7,"Abs")</f>
        <v>0</v>
      </c>
      <c r="AK148" s="281" t="s">
        <v>81</v>
      </c>
      <c r="AL148" s="315"/>
      <c r="AM148" s="13"/>
    </row>
    <row r="149" spans="1:39" ht="17">
      <c r="A149" s="13"/>
      <c r="B149" s="306"/>
      <c r="C149" s="380"/>
      <c r="D149" s="381"/>
      <c r="E149" s="382"/>
      <c r="F149" s="17"/>
      <c r="G149" s="40" t="s">
        <v>186</v>
      </c>
      <c r="H149" s="17"/>
      <c r="I149" s="280" t="s">
        <v>183</v>
      </c>
      <c r="J149" s="343"/>
      <c r="K149" s="282"/>
      <c r="L149" s="313">
        <f>L148/$B$148</f>
        <v>0.55284552845528456</v>
      </c>
      <c r="M149" s="314"/>
      <c r="N149" s="315"/>
      <c r="O149" s="313">
        <f>O148/$B$148</f>
        <v>0.73983739837398377</v>
      </c>
      <c r="P149" s="314"/>
      <c r="Q149" s="315"/>
      <c r="R149" s="313">
        <f>R148/$B$148</f>
        <v>0.68292682926829273</v>
      </c>
      <c r="S149" s="314"/>
      <c r="T149" s="315"/>
      <c r="U149" s="313">
        <f>U148/$B$148</f>
        <v>0.65040650406504064</v>
      </c>
      <c r="V149" s="314"/>
      <c r="W149" s="315"/>
      <c r="X149" s="313">
        <f>X148/$B$148</f>
        <v>0.69918699186991873</v>
      </c>
      <c r="Y149" s="314"/>
      <c r="Z149" s="315"/>
      <c r="AA149" s="313">
        <f>AA148/$B$148</f>
        <v>0.53658536585365857</v>
      </c>
      <c r="AB149" s="314"/>
      <c r="AC149" s="315"/>
      <c r="AD149" s="313">
        <f>AD148/$B$148</f>
        <v>0</v>
      </c>
      <c r="AE149" s="314"/>
      <c r="AF149" s="315"/>
      <c r="AG149" s="313">
        <f>AG148/$B$148</f>
        <v>0</v>
      </c>
      <c r="AH149" s="314"/>
      <c r="AI149" s="315"/>
      <c r="AJ149" s="313">
        <f>AJ148/$B$148</f>
        <v>0</v>
      </c>
      <c r="AK149" s="314"/>
      <c r="AL149" s="315"/>
      <c r="AM149" s="13"/>
    </row>
    <row r="150" spans="1:39" ht="28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83"/>
      <c r="O150" s="13"/>
      <c r="P150" s="13"/>
      <c r="Q150" s="83"/>
      <c r="R150" s="13"/>
      <c r="S150" s="13"/>
      <c r="T150" s="83"/>
      <c r="U150" s="13"/>
      <c r="V150" s="13"/>
      <c r="W150" s="83"/>
      <c r="X150" s="13"/>
      <c r="Y150" s="13"/>
      <c r="Z150" s="8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ht="25" customHeight="1">
      <c r="A151" s="13"/>
      <c r="B151" s="305">
        <f>ROUNDUP(2014-AVERAGE(J133:J146,J104:J129,J43:J61,J65:J100,J22:J39,J11:J18,J6:J7),1)</f>
        <v>36.5</v>
      </c>
      <c r="C151" s="320" t="s">
        <v>190</v>
      </c>
      <c r="D151" s="391"/>
      <c r="E151" s="392"/>
      <c r="F151" s="13"/>
      <c r="G151" s="44" t="s">
        <v>192</v>
      </c>
      <c r="H151" s="344" t="s">
        <v>710</v>
      </c>
      <c r="I151" s="345"/>
      <c r="J151" s="346"/>
      <c r="K151" s="13"/>
      <c r="L151" s="292" t="s">
        <v>194</v>
      </c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4"/>
      <c r="AJ151" s="217"/>
      <c r="AK151" s="217"/>
      <c r="AL151" s="217"/>
      <c r="AM151" s="13"/>
    </row>
    <row r="152" spans="1:39" ht="25" customHeight="1">
      <c r="A152" s="13"/>
      <c r="B152" s="306"/>
      <c r="C152" s="393"/>
      <c r="D152" s="394"/>
      <c r="E152" s="395"/>
      <c r="F152" s="13"/>
      <c r="G152" s="44" t="s">
        <v>193</v>
      </c>
      <c r="H152" s="344" t="s">
        <v>709</v>
      </c>
      <c r="I152" s="345"/>
      <c r="J152" s="346"/>
      <c r="K152" s="13"/>
      <c r="L152" s="295">
        <v>5</v>
      </c>
      <c r="M152" s="296"/>
      <c r="N152" s="297"/>
      <c r="O152" s="295">
        <v>1</v>
      </c>
      <c r="P152" s="296"/>
      <c r="Q152" s="297"/>
      <c r="R152" s="295">
        <v>3</v>
      </c>
      <c r="S152" s="296"/>
      <c r="T152" s="297"/>
      <c r="U152" s="295">
        <v>4</v>
      </c>
      <c r="V152" s="352"/>
      <c r="W152" s="352"/>
      <c r="X152" s="295">
        <v>2</v>
      </c>
      <c r="Y152" s="352"/>
      <c r="Z152" s="352"/>
      <c r="AA152" s="295">
        <v>6</v>
      </c>
      <c r="AB152" s="296"/>
      <c r="AC152" s="297"/>
      <c r="AD152" s="295"/>
      <c r="AE152" s="352"/>
      <c r="AF152" s="352"/>
      <c r="AG152" s="295"/>
      <c r="AH152" s="352"/>
      <c r="AI152" s="401"/>
      <c r="AJ152" s="295"/>
      <c r="AK152" s="352"/>
      <c r="AL152" s="401"/>
      <c r="AM152" s="13"/>
    </row>
    <row r="153" spans="1:39" ht="20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6" spans="1:39" ht="25" customHeight="1">
      <c r="B156" s="326" t="s">
        <v>199</v>
      </c>
      <c r="C156" s="327"/>
      <c r="D156" s="327"/>
      <c r="E156" s="328"/>
      <c r="F156" s="45">
        <f>SUM(C6:C7,C11:C18,C22:C39,C43:C61,C65:C100,C104:C129,C133:C146)</f>
        <v>4233</v>
      </c>
      <c r="G156" s="46" t="s">
        <v>200</v>
      </c>
      <c r="I156" s="333" t="s">
        <v>205</v>
      </c>
      <c r="J156" s="334"/>
      <c r="K156" s="334"/>
      <c r="L156" s="335"/>
      <c r="M156" s="383"/>
      <c r="N156" s="384"/>
      <c r="O156" s="387">
        <f>M156/B148</f>
        <v>0</v>
      </c>
      <c r="P156" s="388"/>
    </row>
    <row r="157" spans="1:39" ht="25" customHeight="1">
      <c r="B157" s="329" t="s">
        <v>203</v>
      </c>
      <c r="C157" s="330"/>
      <c r="D157" s="330"/>
      <c r="E157" s="331"/>
      <c r="F157" s="47">
        <f>SUBTOTAL(109,C6:C7,C11:C18,C22:C39,C43:C61,C65:C100,C104:C129,C133:C146)</f>
        <v>4233</v>
      </c>
      <c r="G157" s="48" t="s">
        <v>200</v>
      </c>
      <c r="I157" s="336"/>
      <c r="J157" s="337"/>
      <c r="K157" s="337"/>
      <c r="L157" s="338"/>
      <c r="M157" s="385"/>
      <c r="N157" s="386"/>
      <c r="O157" s="389"/>
      <c r="P157" s="390"/>
    </row>
    <row r="158" spans="1:39" ht="20" customHeight="1"/>
    <row r="159" spans="1:39" ht="2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39" ht="25" customHeight="1">
      <c r="A160" s="13"/>
      <c r="B160" s="351" t="s">
        <v>206</v>
      </c>
      <c r="C160" s="352"/>
      <c r="D160" s="352"/>
      <c r="E160" s="352"/>
      <c r="F160" s="352"/>
      <c r="G160" s="352"/>
      <c r="H160" s="352"/>
      <c r="I160" s="353" t="s">
        <v>687</v>
      </c>
      <c r="J160" s="354"/>
      <c r="K160" s="354"/>
      <c r="L160" s="355"/>
      <c r="M160" s="355"/>
      <c r="N160" s="355"/>
      <c r="O160" s="356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ht="25" customHeight="1">
      <c r="A161" s="13"/>
      <c r="B161" s="398" t="s">
        <v>196</v>
      </c>
      <c r="C161" s="399"/>
      <c r="D161" s="399"/>
      <c r="E161" s="52" t="s">
        <v>197</v>
      </c>
      <c r="F161" s="399" t="s">
        <v>204</v>
      </c>
      <c r="G161" s="400"/>
      <c r="H161" s="149" t="s">
        <v>76</v>
      </c>
      <c r="I161" s="348" t="s">
        <v>450</v>
      </c>
      <c r="J161" s="349"/>
      <c r="K161" s="350"/>
      <c r="L161" s="348" t="s">
        <v>451</v>
      </c>
      <c r="M161" s="349"/>
      <c r="N161" s="349"/>
      <c r="O161" s="350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ht="25" customHeight="1">
      <c r="A162" s="13"/>
      <c r="B162" s="271" t="s">
        <v>14</v>
      </c>
      <c r="C162" s="272"/>
      <c r="D162" s="272"/>
      <c r="E162" s="244">
        <f t="shared" ref="E162:E200" si="0">COUNTIF($G$6:$G$7,B162)+COUNTIF($G$11:$G$18,B162)+COUNTIF($G$22:$G$39,B162)+COUNTIF($G$43:$G$61,B162)+COUNTIF($G$65:$G$100,B162)+COUNTIF($G$104:$G$129,B162)+COUNTIF($G$133:$G$146,B162)</f>
        <v>21</v>
      </c>
      <c r="F162" s="371">
        <f t="shared" ref="F162:F200" si="1">SUMIF($G$133:$G$146,B162,$C$133:$C$146)+SUMIF($G$104:$G$129,B162,$C$104:$C$129)+SUMIF($G$65:$G$100,B162,$C$65:$C$100)+SUMIF($G$43:$G$61,B162,$C$43:$C$61)+SUMIF($G$22:$G$39,B162,$C$22:$C$39)+SUMIF($G$11:$G$18,B162,$C$11:$C$18)+SUMIF($G$6:$G$7,B162,$C$6:$C$7)</f>
        <v>1133</v>
      </c>
      <c r="G162" s="372"/>
      <c r="H162" s="54">
        <v>1</v>
      </c>
      <c r="I162" s="148">
        <v>21</v>
      </c>
      <c r="J162" s="166">
        <f t="shared" ref="J162:J170" si="2">E162-I162</f>
        <v>0</v>
      </c>
      <c r="K162" s="146"/>
      <c r="L162" s="396">
        <v>1460</v>
      </c>
      <c r="M162" s="397"/>
      <c r="N162" s="170">
        <f t="shared" ref="N162:N170" si="3">F162-L162</f>
        <v>-327</v>
      </c>
      <c r="O162" s="147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ht="25" customHeight="1">
      <c r="A163" s="13"/>
      <c r="B163" s="271" t="s">
        <v>23</v>
      </c>
      <c r="C163" s="272"/>
      <c r="D163" s="272"/>
      <c r="E163" s="244">
        <f t="shared" si="0"/>
        <v>24</v>
      </c>
      <c r="F163" s="371">
        <f t="shared" si="1"/>
        <v>705</v>
      </c>
      <c r="G163" s="372"/>
      <c r="H163" s="54">
        <v>2</v>
      </c>
      <c r="I163" s="97">
        <v>23</v>
      </c>
      <c r="J163" s="168">
        <f t="shared" si="2"/>
        <v>1</v>
      </c>
      <c r="K163" s="146"/>
      <c r="L163" s="396">
        <v>676</v>
      </c>
      <c r="M163" s="397"/>
      <c r="N163" s="172">
        <f t="shared" si="3"/>
        <v>29</v>
      </c>
      <c r="O163" s="147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25" customHeight="1">
      <c r="A164" s="13"/>
      <c r="B164" s="271" t="s">
        <v>20</v>
      </c>
      <c r="C164" s="272"/>
      <c r="D164" s="272"/>
      <c r="E164" s="244">
        <f>COUNTIF($G$6:$G$7,B164)+COUNTIF($G$11:$G$18,B164)+COUNTIF($G$22:$G$39,B164)+COUNTIF($G$43:$G$61,B164)+COUNTIF($G$65:$G$100,B164)+COUNTIF($G$104:$G$129,B164)+COUNTIF($G$133:$G$146,B164)</f>
        <v>15</v>
      </c>
      <c r="F164" s="371">
        <f>SUMIF($G$133:$G$146,B164,$C$133:$C$146)+SUMIF($G$104:$G$129,B164,$C$104:$C$129)+SUMIF($G$65:$G$100,B164,$C$65:$C$100)+SUMIF($G$43:$G$61,B164,$C$43:$C$61)+SUMIF($G$22:$G$39,B164,$C$22:$C$39)+SUMIF($G$11:$G$18,B164,$C$11:$C$18)+SUMIF($G$6:$G$7,B164,$C$6:$C$7)</f>
        <v>735</v>
      </c>
      <c r="G164" s="372"/>
      <c r="H164" s="54">
        <v>4</v>
      </c>
      <c r="I164" s="98">
        <v>24</v>
      </c>
      <c r="J164" s="167">
        <f>E164-I164</f>
        <v>-9</v>
      </c>
      <c r="K164" s="99"/>
      <c r="L164" s="300">
        <v>1132</v>
      </c>
      <c r="M164" s="301"/>
      <c r="N164" s="171">
        <f>F164-L164</f>
        <v>-397</v>
      </c>
      <c r="O164" s="10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ht="25" customHeight="1">
      <c r="A165" s="13"/>
      <c r="B165" s="275" t="s">
        <v>13</v>
      </c>
      <c r="C165" s="269"/>
      <c r="D165" s="269"/>
      <c r="E165" s="244">
        <f t="shared" si="0"/>
        <v>22</v>
      </c>
      <c r="F165" s="371">
        <f t="shared" si="1"/>
        <v>685</v>
      </c>
      <c r="G165" s="372"/>
      <c r="H165" s="54">
        <v>3</v>
      </c>
      <c r="I165" s="97">
        <v>25</v>
      </c>
      <c r="J165" s="168">
        <f t="shared" si="2"/>
        <v>-3</v>
      </c>
      <c r="K165" s="99"/>
      <c r="L165" s="300">
        <v>870</v>
      </c>
      <c r="M165" s="301"/>
      <c r="N165" s="171">
        <f t="shared" si="3"/>
        <v>-185</v>
      </c>
      <c r="O165" s="10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ht="25" customHeight="1">
      <c r="A166" s="13"/>
      <c r="B166" s="271" t="s">
        <v>144</v>
      </c>
      <c r="C166" s="272"/>
      <c r="D166" s="272"/>
      <c r="E166" s="244">
        <f>COUNTIF($G$6:$G$7,B166)+COUNTIF($G$11:$G$18,B166)+COUNTIF($G$22:$G$39,B166)+COUNTIF($G$43:$G$61,B166)+COUNTIF($G$65:$G$100,B166)+COUNTIF($G$104:$G$129,B166)+COUNTIF($G$133:$G$146,B166)</f>
        <v>6</v>
      </c>
      <c r="F166" s="371">
        <f>SUMIF($G$133:$G$146,B166,$C$133:$C$146)+SUMIF($G$104:$G$129,B166,$C$104:$C$129)+SUMIF($G$65:$G$100,B166,$C$65:$C$100)+SUMIF($G$43:$G$61,B166,$C$43:$C$61)+SUMIF($G$22:$G$39,B166,$C$22:$C$39)+SUMIF($G$11:$G$18,B166,$C$11:$C$18)+SUMIF($G$6:$G$7,B166,$C$6:$C$7)</f>
        <v>237</v>
      </c>
      <c r="G166" s="372"/>
      <c r="H166" s="54">
        <v>6</v>
      </c>
      <c r="I166" s="98">
        <v>16</v>
      </c>
      <c r="J166" s="167">
        <f>E166-I166</f>
        <v>-10</v>
      </c>
      <c r="K166" s="99"/>
      <c r="L166" s="300">
        <v>702</v>
      </c>
      <c r="M166" s="301"/>
      <c r="N166" s="171">
        <f>F166-L166</f>
        <v>-465</v>
      </c>
      <c r="O166" s="10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25" customHeight="1">
      <c r="A167" s="13"/>
      <c r="B167" s="271" t="s">
        <v>264</v>
      </c>
      <c r="C167" s="272"/>
      <c r="D167" s="272"/>
      <c r="E167" s="244">
        <f t="shared" si="0"/>
        <v>4</v>
      </c>
      <c r="F167" s="371">
        <f t="shared" si="1"/>
        <v>209</v>
      </c>
      <c r="G167" s="372"/>
      <c r="H167" s="54">
        <v>5</v>
      </c>
      <c r="I167" s="98">
        <v>5</v>
      </c>
      <c r="J167" s="167">
        <f t="shared" si="2"/>
        <v>-1</v>
      </c>
      <c r="K167" s="99"/>
      <c r="L167" s="300">
        <v>227</v>
      </c>
      <c r="M167" s="301"/>
      <c r="N167" s="171">
        <f t="shared" si="3"/>
        <v>-18</v>
      </c>
      <c r="O167" s="10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ht="25" customHeight="1">
      <c r="A168" s="13"/>
      <c r="B168" s="271" t="s">
        <v>311</v>
      </c>
      <c r="C168" s="272"/>
      <c r="D168" s="272"/>
      <c r="E168" s="244">
        <f t="shared" si="0"/>
        <v>4</v>
      </c>
      <c r="F168" s="371">
        <f t="shared" si="1"/>
        <v>137</v>
      </c>
      <c r="G168" s="372"/>
      <c r="H168" s="54">
        <v>7</v>
      </c>
      <c r="I168" s="98">
        <v>2</v>
      </c>
      <c r="J168" s="167">
        <f>E168-I168</f>
        <v>2</v>
      </c>
      <c r="K168" s="99"/>
      <c r="L168" s="300">
        <v>59</v>
      </c>
      <c r="M168" s="301"/>
      <c r="N168" s="171">
        <f>F168-L168</f>
        <v>78</v>
      </c>
      <c r="O168" s="10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ht="25" customHeight="1">
      <c r="A169" s="13"/>
      <c r="B169" s="271" t="s">
        <v>156</v>
      </c>
      <c r="C169" s="272"/>
      <c r="D169" s="272"/>
      <c r="E169" s="244">
        <f t="shared" si="0"/>
        <v>3</v>
      </c>
      <c r="F169" s="371">
        <f t="shared" si="1"/>
        <v>87</v>
      </c>
      <c r="G169" s="372"/>
      <c r="H169" s="54">
        <v>8</v>
      </c>
      <c r="I169" s="98">
        <v>1</v>
      </c>
      <c r="J169" s="167">
        <f t="shared" si="2"/>
        <v>2</v>
      </c>
      <c r="K169" s="99"/>
      <c r="L169" s="300">
        <v>23</v>
      </c>
      <c r="M169" s="301"/>
      <c r="N169" s="171">
        <f t="shared" si="3"/>
        <v>64</v>
      </c>
      <c r="O169" s="10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ht="25" customHeight="1">
      <c r="A170" s="13"/>
      <c r="B170" s="271" t="s">
        <v>689</v>
      </c>
      <c r="C170" s="272"/>
      <c r="D170" s="272"/>
      <c r="E170" s="244">
        <f t="shared" si="0"/>
        <v>1</v>
      </c>
      <c r="F170" s="371">
        <f t="shared" si="1"/>
        <v>73</v>
      </c>
      <c r="G170" s="372"/>
      <c r="H170" s="54">
        <v>9</v>
      </c>
      <c r="I170" s="98">
        <v>0</v>
      </c>
      <c r="J170" s="167">
        <f t="shared" si="2"/>
        <v>1</v>
      </c>
      <c r="K170" s="99"/>
      <c r="L170" s="300">
        <v>0</v>
      </c>
      <c r="M170" s="301"/>
      <c r="N170" s="173">
        <f t="shared" si="3"/>
        <v>73</v>
      </c>
      <c r="O170" s="10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ht="25" customHeight="1">
      <c r="A171" s="13"/>
      <c r="B171" s="271" t="s">
        <v>661</v>
      </c>
      <c r="C171" s="272"/>
      <c r="D171" s="272"/>
      <c r="E171" s="244">
        <f t="shared" si="0"/>
        <v>2</v>
      </c>
      <c r="F171" s="371">
        <f t="shared" si="1"/>
        <v>65</v>
      </c>
      <c r="G171" s="372"/>
      <c r="H171" s="54">
        <v>10</v>
      </c>
      <c r="I171" s="98">
        <v>0</v>
      </c>
      <c r="J171" s="167">
        <f t="shared" ref="J171" si="4">E171-I171</f>
        <v>2</v>
      </c>
      <c r="K171" s="99"/>
      <c r="L171" s="300">
        <v>0</v>
      </c>
      <c r="M171" s="301"/>
      <c r="N171" s="173">
        <f t="shared" ref="N171" si="5">F171-L171</f>
        <v>65</v>
      </c>
      <c r="O171" s="10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ht="25" customHeight="1">
      <c r="A172" s="13"/>
      <c r="B172" s="271" t="s">
        <v>390</v>
      </c>
      <c r="C172" s="272"/>
      <c r="D172" s="272"/>
      <c r="E172" s="244">
        <f>COUNTIF($G$6:$G$7,B172)+COUNTIF($G$11:$G$18,B172)+COUNTIF($G$22:$G$39,B172)+COUNTIF($G$43:$G$61,B172)+COUNTIF($G$65:$G$100,B172)+COUNTIF($G$104:$G$129,B172)+COUNTIF($G$133:$G$146,B172)</f>
        <v>1</v>
      </c>
      <c r="F172" s="371">
        <f>SUMIF($G$133:$G$146,B172,$C$133:$C$146)+SUMIF($G$104:$G$129,B172,$C$104:$C$129)+SUMIF($G$65:$G$100,B172,$C$65:$C$100)+SUMIF($G$43:$G$61,B172,$C$43:$C$61)+SUMIF($G$22:$G$39,B172,$C$22:$C$39)+SUMIF($G$11:$G$18,B172,$C$11:$C$18)+SUMIF($G$6:$G$7,B172,$C$6:$C$7)</f>
        <v>46</v>
      </c>
      <c r="G172" s="372"/>
      <c r="H172" s="54">
        <v>11</v>
      </c>
      <c r="I172" s="98">
        <v>1</v>
      </c>
      <c r="J172" s="167">
        <f>E172-I172</f>
        <v>0</v>
      </c>
      <c r="K172" s="99"/>
      <c r="L172" s="300">
        <v>0</v>
      </c>
      <c r="M172" s="301"/>
      <c r="N172" s="173">
        <f>F172-L172</f>
        <v>46</v>
      </c>
      <c r="O172" s="10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ht="25" customHeight="1">
      <c r="A173" s="13"/>
      <c r="B173" s="271" t="s">
        <v>137</v>
      </c>
      <c r="C173" s="272"/>
      <c r="D173" s="272"/>
      <c r="E173" s="244">
        <f t="shared" si="0"/>
        <v>3</v>
      </c>
      <c r="F173" s="371">
        <f t="shared" si="1"/>
        <v>42</v>
      </c>
      <c r="G173" s="372"/>
      <c r="H173" s="54">
        <v>12</v>
      </c>
      <c r="I173" s="98">
        <v>3</v>
      </c>
      <c r="J173" s="167">
        <f>E173-I173</f>
        <v>0</v>
      </c>
      <c r="K173" s="99"/>
      <c r="L173" s="300">
        <v>64</v>
      </c>
      <c r="M173" s="301"/>
      <c r="N173" s="171">
        <f>F173-L173</f>
        <v>-22</v>
      </c>
      <c r="O173" s="10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ht="25" customHeight="1">
      <c r="A174" s="13"/>
      <c r="B174" s="271" t="s">
        <v>553</v>
      </c>
      <c r="C174" s="272"/>
      <c r="D174" s="272"/>
      <c r="E174" s="244">
        <f>COUNTIF($G$6:$G$7,B174)+COUNTIF($G$11:$G$18,B174)+COUNTIF($G$22:$G$39,B174)+COUNTIF($G$43:$G$61,B174)+COUNTIF($G$65:$G$100,B174)+COUNTIF($G$104:$G$129,B174)+COUNTIF($G$133:$G$146,B174)</f>
        <v>3</v>
      </c>
      <c r="F174" s="371">
        <f>SUMIF($G$133:$G$146,B174,$C$133:$C$146)+SUMIF($G$104:$G$129,B174,$C$104:$C$129)+SUMIF($G$65:$G$100,B174,$C$65:$C$100)+SUMIF($G$43:$G$61,B174,$C$43:$C$61)+SUMIF($G$22:$G$39,B174,$C$22:$C$39)+SUMIF($G$11:$G$18,B174,$C$11:$C$18)+SUMIF($G$6:$G$7,B174,$C$6:$C$7)</f>
        <v>27</v>
      </c>
      <c r="G174" s="372"/>
      <c r="H174" s="54">
        <v>13</v>
      </c>
      <c r="I174" s="98">
        <v>1</v>
      </c>
      <c r="J174" s="167">
        <f t="shared" ref="J174" si="6">E174-I174</f>
        <v>2</v>
      </c>
      <c r="K174" s="99"/>
      <c r="L174" s="300">
        <v>0</v>
      </c>
      <c r="M174" s="301"/>
      <c r="N174" s="173">
        <f t="shared" ref="N174" si="7">F174-L174</f>
        <v>27</v>
      </c>
      <c r="O174" s="10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ht="25" customHeight="1">
      <c r="A175" s="13"/>
      <c r="B175" s="271" t="s">
        <v>315</v>
      </c>
      <c r="C175" s="272"/>
      <c r="D175" s="272"/>
      <c r="E175" s="244">
        <f t="shared" si="0"/>
        <v>3</v>
      </c>
      <c r="F175" s="371">
        <f t="shared" si="1"/>
        <v>23</v>
      </c>
      <c r="G175" s="372"/>
      <c r="H175" s="54">
        <v>14</v>
      </c>
      <c r="I175" s="98">
        <v>6</v>
      </c>
      <c r="J175" s="167">
        <f>E175-I175</f>
        <v>-3</v>
      </c>
      <c r="K175" s="99"/>
      <c r="L175" s="300">
        <v>83</v>
      </c>
      <c r="M175" s="301"/>
      <c r="N175" s="173">
        <f>F175-L175</f>
        <v>-60</v>
      </c>
      <c r="O175" s="10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ht="25" customHeight="1">
      <c r="A176" s="13"/>
      <c r="B176" s="271" t="s">
        <v>349</v>
      </c>
      <c r="C176" s="272"/>
      <c r="D176" s="272"/>
      <c r="E176" s="244">
        <f t="shared" si="0"/>
        <v>5</v>
      </c>
      <c r="F176" s="371">
        <f t="shared" si="1"/>
        <v>16</v>
      </c>
      <c r="G176" s="372"/>
      <c r="H176" s="54">
        <v>15</v>
      </c>
      <c r="I176" s="98">
        <v>5</v>
      </c>
      <c r="J176" s="167">
        <f>E176-I176</f>
        <v>0</v>
      </c>
      <c r="K176" s="99"/>
      <c r="L176" s="300">
        <v>51</v>
      </c>
      <c r="M176" s="301"/>
      <c r="N176" s="171">
        <f>F176-L176</f>
        <v>-35</v>
      </c>
      <c r="O176" s="10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ht="25" customHeight="1">
      <c r="A177" s="13"/>
      <c r="B177" s="271" t="s">
        <v>674</v>
      </c>
      <c r="C177" s="272"/>
      <c r="D177" s="272"/>
      <c r="E177" s="244">
        <f t="shared" si="0"/>
        <v>2</v>
      </c>
      <c r="F177" s="371">
        <f t="shared" si="1"/>
        <v>11</v>
      </c>
      <c r="G177" s="372"/>
      <c r="H177" s="54">
        <v>16</v>
      </c>
      <c r="I177" s="98">
        <v>0</v>
      </c>
      <c r="J177" s="167">
        <f t="shared" ref="J177" si="8">E177-I177</f>
        <v>2</v>
      </c>
      <c r="K177" s="99"/>
      <c r="L177" s="300">
        <v>0</v>
      </c>
      <c r="M177" s="301"/>
      <c r="N177" s="173">
        <f t="shared" ref="N177" si="9">F177-L177</f>
        <v>11</v>
      </c>
      <c r="O177" s="10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ht="25" customHeight="1">
      <c r="A178" s="13"/>
      <c r="B178" s="271" t="s">
        <v>591</v>
      </c>
      <c r="C178" s="272"/>
      <c r="D178" s="272"/>
      <c r="E178" s="244">
        <f t="shared" si="0"/>
        <v>3</v>
      </c>
      <c r="F178" s="371">
        <f t="shared" si="1"/>
        <v>1</v>
      </c>
      <c r="G178" s="372"/>
      <c r="H178" s="54">
        <v>17</v>
      </c>
      <c r="I178" s="98">
        <v>1</v>
      </c>
      <c r="J178" s="167">
        <f>E178-I178</f>
        <v>2</v>
      </c>
      <c r="K178" s="99"/>
      <c r="L178" s="300">
        <v>10</v>
      </c>
      <c r="M178" s="301"/>
      <c r="N178" s="173">
        <f>F178-L178</f>
        <v>-9</v>
      </c>
      <c r="O178" s="10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ht="25" customHeight="1">
      <c r="A179" s="13"/>
      <c r="B179" s="271" t="s">
        <v>746</v>
      </c>
      <c r="C179" s="272"/>
      <c r="D179" s="272"/>
      <c r="E179" s="244">
        <f t="shared" si="0"/>
        <v>1</v>
      </c>
      <c r="F179" s="371">
        <f t="shared" si="1"/>
        <v>1</v>
      </c>
      <c r="G179" s="372"/>
      <c r="H179" s="54">
        <v>18</v>
      </c>
      <c r="I179" s="98">
        <v>0</v>
      </c>
      <c r="J179" s="167">
        <f>E179-I179</f>
        <v>1</v>
      </c>
      <c r="K179" s="99"/>
      <c r="L179" s="300">
        <v>0</v>
      </c>
      <c r="M179" s="301"/>
      <c r="N179" s="171">
        <f>F179-L179</f>
        <v>1</v>
      </c>
      <c r="O179" s="10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ht="25" customHeight="1">
      <c r="A180" s="13"/>
      <c r="B180" s="271" t="s">
        <v>95</v>
      </c>
      <c r="C180" s="272"/>
      <c r="D180" s="272"/>
      <c r="E180" s="244">
        <f t="shared" si="0"/>
        <v>0</v>
      </c>
      <c r="F180" s="371">
        <f t="shared" si="1"/>
        <v>0</v>
      </c>
      <c r="G180" s="372"/>
      <c r="H180" s="54">
        <v>19</v>
      </c>
      <c r="I180" s="98">
        <v>2</v>
      </c>
      <c r="J180" s="167">
        <f t="shared" ref="J180:J188" si="10">E180-I180</f>
        <v>-2</v>
      </c>
      <c r="K180" s="99"/>
      <c r="L180" s="300">
        <v>108</v>
      </c>
      <c r="M180" s="301"/>
      <c r="N180" s="171">
        <f t="shared" ref="N180:N188" si="11">F180-L180</f>
        <v>-108</v>
      </c>
      <c r="O180" s="10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ht="25" customHeight="1">
      <c r="A181" s="13"/>
      <c r="B181" s="271" t="s">
        <v>224</v>
      </c>
      <c r="C181" s="272"/>
      <c r="D181" s="272"/>
      <c r="E181" s="244">
        <f t="shared" si="0"/>
        <v>0</v>
      </c>
      <c r="F181" s="371">
        <f t="shared" si="1"/>
        <v>0</v>
      </c>
      <c r="G181" s="372"/>
      <c r="H181" s="54">
        <v>20</v>
      </c>
      <c r="I181" s="98">
        <v>1</v>
      </c>
      <c r="J181" s="167">
        <f t="shared" si="10"/>
        <v>-1</v>
      </c>
      <c r="K181" s="99"/>
      <c r="L181" s="300">
        <v>33</v>
      </c>
      <c r="M181" s="301"/>
      <c r="N181" s="173">
        <f>F181-L181</f>
        <v>-33</v>
      </c>
      <c r="O181" s="10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ht="25" customHeight="1">
      <c r="A182" s="13"/>
      <c r="B182" s="271" t="s">
        <v>241</v>
      </c>
      <c r="C182" s="272"/>
      <c r="D182" s="272"/>
      <c r="E182" s="244">
        <f t="shared" si="0"/>
        <v>0</v>
      </c>
      <c r="F182" s="371">
        <f t="shared" si="1"/>
        <v>0</v>
      </c>
      <c r="G182" s="372"/>
      <c r="H182" s="54">
        <v>21</v>
      </c>
      <c r="I182" s="98">
        <v>1</v>
      </c>
      <c r="J182" s="167">
        <f>E182-I182</f>
        <v>-1</v>
      </c>
      <c r="K182" s="99"/>
      <c r="L182" s="300">
        <v>20</v>
      </c>
      <c r="M182" s="301"/>
      <c r="N182" s="173">
        <f>F182-L182</f>
        <v>-20</v>
      </c>
      <c r="O182" s="10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ht="25" customHeight="1">
      <c r="A183" s="13"/>
      <c r="B183" s="368" t="s">
        <v>15</v>
      </c>
      <c r="C183" s="369"/>
      <c r="D183" s="370"/>
      <c r="E183" s="244">
        <f t="shared" si="0"/>
        <v>0</v>
      </c>
      <c r="F183" s="371">
        <f t="shared" si="1"/>
        <v>0</v>
      </c>
      <c r="G183" s="372"/>
      <c r="H183" s="54">
        <v>22</v>
      </c>
      <c r="I183" s="98">
        <v>1</v>
      </c>
      <c r="J183" s="167">
        <f t="shared" si="10"/>
        <v>-1</v>
      </c>
      <c r="K183" s="99"/>
      <c r="L183" s="300">
        <v>18</v>
      </c>
      <c r="M183" s="301"/>
      <c r="N183" s="173">
        <f t="shared" si="11"/>
        <v>-18</v>
      </c>
      <c r="O183" s="10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ht="25" customHeight="1">
      <c r="A184" s="13"/>
      <c r="B184" s="273" t="s">
        <v>79</v>
      </c>
      <c r="C184" s="274"/>
      <c r="D184" s="274"/>
      <c r="E184" s="244">
        <f t="shared" si="0"/>
        <v>0</v>
      </c>
      <c r="F184" s="371">
        <f t="shared" si="1"/>
        <v>0</v>
      </c>
      <c r="G184" s="372"/>
      <c r="H184" s="54">
        <v>23</v>
      </c>
      <c r="I184" s="98">
        <v>1</v>
      </c>
      <c r="J184" s="167">
        <f t="shared" si="10"/>
        <v>-1</v>
      </c>
      <c r="K184" s="99"/>
      <c r="L184" s="300">
        <v>17</v>
      </c>
      <c r="M184" s="301"/>
      <c r="N184" s="171">
        <f t="shared" si="11"/>
        <v>-17</v>
      </c>
      <c r="O184" s="10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ht="25" customHeight="1">
      <c r="A185" s="13"/>
      <c r="B185" s="271" t="s">
        <v>426</v>
      </c>
      <c r="C185" s="272"/>
      <c r="D185" s="272"/>
      <c r="E185" s="244">
        <f t="shared" si="0"/>
        <v>0</v>
      </c>
      <c r="F185" s="371">
        <f t="shared" si="1"/>
        <v>0</v>
      </c>
      <c r="G185" s="372"/>
      <c r="H185" s="54">
        <v>24</v>
      </c>
      <c r="I185" s="98">
        <v>1</v>
      </c>
      <c r="J185" s="167">
        <f>E185-I185</f>
        <v>-1</v>
      </c>
      <c r="K185" s="99"/>
      <c r="L185" s="300">
        <v>13</v>
      </c>
      <c r="M185" s="301"/>
      <c r="N185" s="173">
        <f>F185-L185</f>
        <v>-13</v>
      </c>
      <c r="O185" s="10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ht="25" customHeight="1">
      <c r="A186" s="13"/>
      <c r="B186" s="271" t="s">
        <v>345</v>
      </c>
      <c r="C186" s="272"/>
      <c r="D186" s="272"/>
      <c r="E186" s="244">
        <f t="shared" si="0"/>
        <v>0</v>
      </c>
      <c r="F186" s="371">
        <f t="shared" si="1"/>
        <v>0</v>
      </c>
      <c r="G186" s="372"/>
      <c r="H186" s="54">
        <v>25</v>
      </c>
      <c r="I186" s="98">
        <v>1</v>
      </c>
      <c r="J186" s="167">
        <f>E186-I186</f>
        <v>-1</v>
      </c>
      <c r="K186" s="99"/>
      <c r="L186" s="300">
        <v>11</v>
      </c>
      <c r="M186" s="301"/>
      <c r="N186" s="171">
        <f>F186-L186</f>
        <v>-11</v>
      </c>
      <c r="O186" s="10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ht="25" customHeight="1">
      <c r="A187" s="13"/>
      <c r="B187" s="271" t="s">
        <v>556</v>
      </c>
      <c r="C187" s="272"/>
      <c r="D187" s="272"/>
      <c r="E187" s="244">
        <f t="shared" si="0"/>
        <v>0</v>
      </c>
      <c r="F187" s="371">
        <f t="shared" si="1"/>
        <v>0</v>
      </c>
      <c r="G187" s="372"/>
      <c r="H187" s="54">
        <v>26</v>
      </c>
      <c r="I187" s="98">
        <v>1</v>
      </c>
      <c r="J187" s="167">
        <f t="shared" ref="J187" si="12">E187-I187</f>
        <v>-1</v>
      </c>
      <c r="K187" s="99"/>
      <c r="L187" s="300">
        <v>0</v>
      </c>
      <c r="M187" s="301"/>
      <c r="N187" s="171">
        <f t="shared" ref="N187" si="13">F187-L187</f>
        <v>0</v>
      </c>
      <c r="O187" s="10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ht="25" customHeight="1">
      <c r="A188" s="13"/>
      <c r="B188" s="271" t="s">
        <v>381</v>
      </c>
      <c r="C188" s="272"/>
      <c r="D188" s="272"/>
      <c r="E188" s="244">
        <f t="shared" si="0"/>
        <v>0</v>
      </c>
      <c r="F188" s="371">
        <f t="shared" si="1"/>
        <v>0</v>
      </c>
      <c r="G188" s="372"/>
      <c r="H188" s="54">
        <v>27</v>
      </c>
      <c r="I188" s="98">
        <v>1</v>
      </c>
      <c r="J188" s="167">
        <f t="shared" si="10"/>
        <v>-1</v>
      </c>
      <c r="K188" s="99"/>
      <c r="L188" s="300">
        <v>8</v>
      </c>
      <c r="M188" s="301"/>
      <c r="N188" s="173">
        <f t="shared" si="11"/>
        <v>-8</v>
      </c>
      <c r="O188" s="10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ht="25" customHeight="1">
      <c r="A189" s="13"/>
      <c r="B189" s="271" t="s">
        <v>515</v>
      </c>
      <c r="C189" s="272"/>
      <c r="D189" s="272"/>
      <c r="E189" s="244">
        <f t="shared" si="0"/>
        <v>0</v>
      </c>
      <c r="F189" s="371">
        <f t="shared" si="1"/>
        <v>0</v>
      </c>
      <c r="G189" s="372"/>
      <c r="H189" s="54">
        <v>28</v>
      </c>
      <c r="I189" s="98">
        <v>1</v>
      </c>
      <c r="J189" s="167">
        <f>E189-I189</f>
        <v>-1</v>
      </c>
      <c r="K189" s="99"/>
      <c r="L189" s="300">
        <v>0</v>
      </c>
      <c r="M189" s="301"/>
      <c r="N189" s="173">
        <f>F189-L189</f>
        <v>0</v>
      </c>
      <c r="O189" s="10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ht="25" customHeight="1">
      <c r="A190" s="13"/>
      <c r="B190" s="271" t="s">
        <v>557</v>
      </c>
      <c r="C190" s="272"/>
      <c r="D190" s="272"/>
      <c r="E190" s="244">
        <f t="shared" si="0"/>
        <v>0</v>
      </c>
      <c r="F190" s="371">
        <f t="shared" si="1"/>
        <v>0</v>
      </c>
      <c r="G190" s="372"/>
      <c r="H190" s="54">
        <v>29</v>
      </c>
      <c r="I190" s="98">
        <v>1</v>
      </c>
      <c r="J190" s="167">
        <f>E190-I190</f>
        <v>-1</v>
      </c>
      <c r="K190" s="99"/>
      <c r="L190" s="300">
        <v>0</v>
      </c>
      <c r="M190" s="301"/>
      <c r="N190" s="173">
        <f>F190-L190</f>
        <v>0</v>
      </c>
      <c r="O190" s="10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ht="25" customHeight="1">
      <c r="A191" s="13"/>
      <c r="B191" s="271" t="s">
        <v>555</v>
      </c>
      <c r="C191" s="272"/>
      <c r="D191" s="272"/>
      <c r="E191" s="255">
        <f t="shared" si="0"/>
        <v>0</v>
      </c>
      <c r="F191" s="371">
        <f t="shared" si="1"/>
        <v>0</v>
      </c>
      <c r="G191" s="372"/>
      <c r="H191" s="54">
        <v>30</v>
      </c>
      <c r="I191" s="98">
        <v>1</v>
      </c>
      <c r="J191" s="167">
        <f>E191-I191</f>
        <v>-1</v>
      </c>
      <c r="K191" s="99"/>
      <c r="L191" s="300">
        <v>0</v>
      </c>
      <c r="M191" s="301"/>
      <c r="N191" s="173">
        <f>F191-L191</f>
        <v>0</v>
      </c>
      <c r="O191" s="10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ht="25" customHeight="1">
      <c r="A192" s="13"/>
      <c r="B192" s="265" t="s">
        <v>155</v>
      </c>
      <c r="C192" s="266"/>
      <c r="D192" s="266"/>
      <c r="E192" s="243">
        <f t="shared" si="0"/>
        <v>0</v>
      </c>
      <c r="F192" s="376">
        <f t="shared" si="1"/>
        <v>0</v>
      </c>
      <c r="G192" s="377"/>
      <c r="H192" s="242">
        <v>31</v>
      </c>
      <c r="I192" s="107">
        <v>0</v>
      </c>
      <c r="J192" s="169">
        <f t="shared" ref="J192:J200" si="14">E192-I192</f>
        <v>0</v>
      </c>
      <c r="K192" s="110"/>
      <c r="L192" s="357">
        <v>0</v>
      </c>
      <c r="M192" s="358"/>
      <c r="N192" s="174">
        <f t="shared" ref="N192:N201" si="15">F192-L192</f>
        <v>0</v>
      </c>
      <c r="O192" s="106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ht="25" customHeight="1">
      <c r="A193" s="13"/>
      <c r="B193" s="265" t="s">
        <v>359</v>
      </c>
      <c r="C193" s="266"/>
      <c r="D193" s="266"/>
      <c r="E193" s="243">
        <f t="shared" si="0"/>
        <v>0</v>
      </c>
      <c r="F193" s="376">
        <f t="shared" si="1"/>
        <v>0</v>
      </c>
      <c r="G193" s="377"/>
      <c r="H193" s="242">
        <v>32</v>
      </c>
      <c r="I193" s="107">
        <v>0</v>
      </c>
      <c r="J193" s="169">
        <f t="shared" si="14"/>
        <v>0</v>
      </c>
      <c r="K193" s="110"/>
      <c r="L193" s="357">
        <v>0</v>
      </c>
      <c r="M193" s="358"/>
      <c r="N193" s="182">
        <f t="shared" si="15"/>
        <v>0</v>
      </c>
      <c r="O193" s="106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ht="25" customHeight="1">
      <c r="A194" s="13"/>
      <c r="B194" s="265" t="s">
        <v>399</v>
      </c>
      <c r="C194" s="266"/>
      <c r="D194" s="266"/>
      <c r="E194" s="243">
        <f t="shared" si="0"/>
        <v>0</v>
      </c>
      <c r="F194" s="376">
        <f t="shared" si="1"/>
        <v>0</v>
      </c>
      <c r="G194" s="377"/>
      <c r="H194" s="242">
        <v>33</v>
      </c>
      <c r="I194" s="107">
        <v>0</v>
      </c>
      <c r="J194" s="169">
        <f t="shared" si="14"/>
        <v>0</v>
      </c>
      <c r="K194" s="110"/>
      <c r="L194" s="357">
        <v>0</v>
      </c>
      <c r="M194" s="358"/>
      <c r="N194" s="182">
        <f t="shared" si="15"/>
        <v>0</v>
      </c>
      <c r="O194" s="106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ht="25" customHeight="1">
      <c r="A195" s="13"/>
      <c r="B195" s="265" t="s">
        <v>306</v>
      </c>
      <c r="C195" s="266"/>
      <c r="D195" s="266"/>
      <c r="E195" s="243">
        <f t="shared" si="0"/>
        <v>0</v>
      </c>
      <c r="F195" s="376">
        <f t="shared" si="1"/>
        <v>0</v>
      </c>
      <c r="G195" s="377"/>
      <c r="H195" s="242">
        <v>34</v>
      </c>
      <c r="I195" s="107">
        <v>0</v>
      </c>
      <c r="J195" s="169">
        <f t="shared" si="14"/>
        <v>0</v>
      </c>
      <c r="K195" s="110"/>
      <c r="L195" s="357">
        <v>0</v>
      </c>
      <c r="M195" s="358"/>
      <c r="N195" s="174">
        <f t="shared" si="15"/>
        <v>0</v>
      </c>
      <c r="O195" s="106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ht="25" customHeight="1">
      <c r="A196" s="13"/>
      <c r="B196" s="265" t="s">
        <v>452</v>
      </c>
      <c r="C196" s="266"/>
      <c r="D196" s="266"/>
      <c r="E196" s="243">
        <f t="shared" si="0"/>
        <v>0</v>
      </c>
      <c r="F196" s="376">
        <f t="shared" si="1"/>
        <v>0</v>
      </c>
      <c r="G196" s="377"/>
      <c r="H196" s="242">
        <v>35</v>
      </c>
      <c r="I196" s="107">
        <v>0</v>
      </c>
      <c r="J196" s="169">
        <f t="shared" si="14"/>
        <v>0</v>
      </c>
      <c r="K196" s="110"/>
      <c r="L196" s="357">
        <v>0</v>
      </c>
      <c r="M196" s="358"/>
      <c r="N196" s="174">
        <f t="shared" si="15"/>
        <v>0</v>
      </c>
      <c r="O196" s="106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ht="25" customHeight="1">
      <c r="A197" s="13"/>
      <c r="B197" s="265" t="s">
        <v>453</v>
      </c>
      <c r="C197" s="266"/>
      <c r="D197" s="266"/>
      <c r="E197" s="243">
        <f t="shared" si="0"/>
        <v>0</v>
      </c>
      <c r="F197" s="376">
        <f t="shared" si="1"/>
        <v>0</v>
      </c>
      <c r="G197" s="377"/>
      <c r="H197" s="242">
        <v>36</v>
      </c>
      <c r="I197" s="107">
        <v>0</v>
      </c>
      <c r="J197" s="169">
        <f t="shared" si="14"/>
        <v>0</v>
      </c>
      <c r="K197" s="110"/>
      <c r="L197" s="357">
        <v>0</v>
      </c>
      <c r="M197" s="358"/>
      <c r="N197" s="174">
        <f t="shared" si="15"/>
        <v>0</v>
      </c>
      <c r="O197" s="106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ht="25" customHeight="1">
      <c r="A198" s="13"/>
      <c r="B198" s="265" t="s">
        <v>454</v>
      </c>
      <c r="C198" s="266"/>
      <c r="D198" s="266"/>
      <c r="E198" s="243">
        <f t="shared" si="0"/>
        <v>0</v>
      </c>
      <c r="F198" s="376">
        <f t="shared" si="1"/>
        <v>0</v>
      </c>
      <c r="G198" s="377"/>
      <c r="H198" s="242">
        <v>37</v>
      </c>
      <c r="I198" s="107">
        <v>0</v>
      </c>
      <c r="J198" s="169">
        <f t="shared" si="14"/>
        <v>0</v>
      </c>
      <c r="K198" s="110"/>
      <c r="L198" s="357">
        <v>0</v>
      </c>
      <c r="M198" s="358"/>
      <c r="N198" s="174">
        <f t="shared" si="15"/>
        <v>0</v>
      </c>
      <c r="O198" s="106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ht="25" customHeight="1">
      <c r="A199" s="13"/>
      <c r="B199" s="265" t="s">
        <v>455</v>
      </c>
      <c r="C199" s="266"/>
      <c r="D199" s="266"/>
      <c r="E199" s="243">
        <f t="shared" si="0"/>
        <v>0</v>
      </c>
      <c r="F199" s="376">
        <f t="shared" si="1"/>
        <v>0</v>
      </c>
      <c r="G199" s="377"/>
      <c r="H199" s="242">
        <v>38</v>
      </c>
      <c r="I199" s="107">
        <v>0</v>
      </c>
      <c r="J199" s="169">
        <f t="shared" si="14"/>
        <v>0</v>
      </c>
      <c r="K199" s="110"/>
      <c r="L199" s="357">
        <v>0</v>
      </c>
      <c r="M199" s="358"/>
      <c r="N199" s="174">
        <f t="shared" si="15"/>
        <v>0</v>
      </c>
      <c r="O199" s="106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ht="25" customHeight="1">
      <c r="A200" s="13"/>
      <c r="B200" s="265" t="s">
        <v>456</v>
      </c>
      <c r="C200" s="266"/>
      <c r="D200" s="266"/>
      <c r="E200" s="243">
        <f t="shared" si="0"/>
        <v>0</v>
      </c>
      <c r="F200" s="376">
        <f t="shared" si="1"/>
        <v>0</v>
      </c>
      <c r="G200" s="377"/>
      <c r="H200" s="242">
        <v>39</v>
      </c>
      <c r="I200" s="107">
        <v>0</v>
      </c>
      <c r="J200" s="169">
        <f t="shared" si="14"/>
        <v>0</v>
      </c>
      <c r="K200" s="164"/>
      <c r="L200" s="366">
        <v>0</v>
      </c>
      <c r="M200" s="367"/>
      <c r="N200" s="175">
        <f t="shared" si="15"/>
        <v>0</v>
      </c>
      <c r="O200" s="165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ht="25" customHeight="1">
      <c r="A201" s="13"/>
      <c r="B201" s="373" t="s">
        <v>202</v>
      </c>
      <c r="C201" s="374"/>
      <c r="D201" s="374"/>
      <c r="E201" s="113">
        <f>SUM(E162:E200)</f>
        <v>123</v>
      </c>
      <c r="F201" s="374">
        <f>SUM(F162:G200)</f>
        <v>4233</v>
      </c>
      <c r="G201" s="375"/>
      <c r="H201" s="53"/>
      <c r="I201" s="150">
        <f>SUM(I162:I200)</f>
        <v>147</v>
      </c>
      <c r="J201" s="151">
        <f>E201-I201</f>
        <v>-24</v>
      </c>
      <c r="K201" s="152"/>
      <c r="L201" s="364">
        <f>SUM(L162:M200)</f>
        <v>5585</v>
      </c>
      <c r="M201" s="365"/>
      <c r="N201" s="153">
        <f t="shared" si="15"/>
        <v>-1352</v>
      </c>
      <c r="O201" s="154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ht="2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</sheetData>
  <autoFilter ref="B5:AL146"/>
  <sortState ref="C132:AC146">
    <sortCondition descending="1" ref="D132:D146"/>
  </sortState>
  <mergeCells count="238">
    <mergeCell ref="AJ152:AL152"/>
    <mergeCell ref="B2:AK2"/>
    <mergeCell ref="AJ4:AL4"/>
    <mergeCell ref="AJ9:AL9"/>
    <mergeCell ref="AJ20:AL20"/>
    <mergeCell ref="AJ41:AL41"/>
    <mergeCell ref="AJ63:AL63"/>
    <mergeCell ref="AJ102:AL102"/>
    <mergeCell ref="AJ131:AL131"/>
    <mergeCell ref="AK148:AL148"/>
    <mergeCell ref="AJ149:AL149"/>
    <mergeCell ref="AG149:AI149"/>
    <mergeCell ref="AD149:AF149"/>
    <mergeCell ref="AH148:AI148"/>
    <mergeCell ref="AA149:AC149"/>
    <mergeCell ref="AD131:AF131"/>
    <mergeCell ref="O149:Q149"/>
    <mergeCell ref="AG9:AI9"/>
    <mergeCell ref="AD20:AF20"/>
    <mergeCell ref="AG20:AI20"/>
    <mergeCell ref="X102:Z102"/>
    <mergeCell ref="AA102:AC102"/>
    <mergeCell ref="R102:T102"/>
    <mergeCell ref="O63:Q63"/>
    <mergeCell ref="F166:G166"/>
    <mergeCell ref="I161:K161"/>
    <mergeCell ref="H151:J151"/>
    <mergeCell ref="B157:E157"/>
    <mergeCell ref="L167:M167"/>
    <mergeCell ref="F167:G167"/>
    <mergeCell ref="F163:G163"/>
    <mergeCell ref="B200:D200"/>
    <mergeCell ref="F200:G200"/>
    <mergeCell ref="F188:G188"/>
    <mergeCell ref="B169:D169"/>
    <mergeCell ref="F186:G186"/>
    <mergeCell ref="B197:D197"/>
    <mergeCell ref="F197:G197"/>
    <mergeCell ref="F185:G185"/>
    <mergeCell ref="B190:D190"/>
    <mergeCell ref="F190:G190"/>
    <mergeCell ref="B179:D179"/>
    <mergeCell ref="F179:G179"/>
    <mergeCell ref="B187:D187"/>
    <mergeCell ref="F187:G187"/>
    <mergeCell ref="B195:D195"/>
    <mergeCell ref="F195:G195"/>
    <mergeCell ref="F198:G198"/>
    <mergeCell ref="AE148:AF148"/>
    <mergeCell ref="AB148:AC148"/>
    <mergeCell ref="L162:M162"/>
    <mergeCell ref="L164:M164"/>
    <mergeCell ref="B160:H160"/>
    <mergeCell ref="I160:O160"/>
    <mergeCell ref="B162:D162"/>
    <mergeCell ref="F162:G162"/>
    <mergeCell ref="B164:D164"/>
    <mergeCell ref="F164:G164"/>
    <mergeCell ref="B161:D161"/>
    <mergeCell ref="F161:G161"/>
    <mergeCell ref="B163:D163"/>
    <mergeCell ref="B165:D165"/>
    <mergeCell ref="F165:G165"/>
    <mergeCell ref="L163:M163"/>
    <mergeCell ref="L151:AI151"/>
    <mergeCell ref="R152:T152"/>
    <mergeCell ref="L161:O161"/>
    <mergeCell ref="L165:M165"/>
    <mergeCell ref="AG152:AI152"/>
    <mergeCell ref="U152:W152"/>
    <mergeCell ref="X152:Z152"/>
    <mergeCell ref="AD152:AF152"/>
    <mergeCell ref="AA131:AC131"/>
    <mergeCell ref="B148:B149"/>
    <mergeCell ref="C148:E149"/>
    <mergeCell ref="I149:K149"/>
    <mergeCell ref="I148:K148"/>
    <mergeCell ref="M156:N157"/>
    <mergeCell ref="Y148:Z148"/>
    <mergeCell ref="V148:W148"/>
    <mergeCell ref="M148:N148"/>
    <mergeCell ref="R149:T149"/>
    <mergeCell ref="U149:W149"/>
    <mergeCell ref="L149:N149"/>
    <mergeCell ref="X149:Z149"/>
    <mergeCell ref="AA152:AC152"/>
    <mergeCell ref="L131:N131"/>
    <mergeCell ref="P148:Q148"/>
    <mergeCell ref="S148:T148"/>
    <mergeCell ref="B156:E156"/>
    <mergeCell ref="B151:B152"/>
    <mergeCell ref="I156:L157"/>
    <mergeCell ref="H152:J152"/>
    <mergeCell ref="O156:P157"/>
    <mergeCell ref="O152:Q152"/>
    <mergeCell ref="C151:E152"/>
    <mergeCell ref="L41:N41"/>
    <mergeCell ref="O41:Q41"/>
    <mergeCell ref="B41:K41"/>
    <mergeCell ref="U102:W102"/>
    <mergeCell ref="O131:Q131"/>
    <mergeCell ref="U63:W63"/>
    <mergeCell ref="O102:Q102"/>
    <mergeCell ref="R63:T63"/>
    <mergeCell ref="AG63:AI63"/>
    <mergeCell ref="AA63:AC63"/>
    <mergeCell ref="AD102:AF102"/>
    <mergeCell ref="AD63:AF63"/>
    <mergeCell ref="AG102:AI102"/>
    <mergeCell ref="AG131:AI131"/>
    <mergeCell ref="X63:Z63"/>
    <mergeCell ref="X131:Z131"/>
    <mergeCell ref="R131:T131"/>
    <mergeCell ref="U131:W131"/>
    <mergeCell ref="AG41:AI41"/>
    <mergeCell ref="B63:K63"/>
    <mergeCell ref="B131:K131"/>
    <mergeCell ref="L63:N63"/>
    <mergeCell ref="L102:N102"/>
    <mergeCell ref="B102:K102"/>
    <mergeCell ref="B20:K20"/>
    <mergeCell ref="L20:N20"/>
    <mergeCell ref="O20:Q20"/>
    <mergeCell ref="R20:T20"/>
    <mergeCell ref="AA4:AC4"/>
    <mergeCell ref="L9:N9"/>
    <mergeCell ref="O9:Q9"/>
    <mergeCell ref="R9:T9"/>
    <mergeCell ref="U9:W9"/>
    <mergeCell ref="B9:K9"/>
    <mergeCell ref="B4:K4"/>
    <mergeCell ref="L4:N4"/>
    <mergeCell ref="O4:Q4"/>
    <mergeCell ref="AG4:AI4"/>
    <mergeCell ref="AA9:AC9"/>
    <mergeCell ref="AD9:AF9"/>
    <mergeCell ref="AD4:AF4"/>
    <mergeCell ref="R41:T41"/>
    <mergeCell ref="AA20:AC20"/>
    <mergeCell ref="AD41:AF41"/>
    <mergeCell ref="U4:W4"/>
    <mergeCell ref="X4:Z4"/>
    <mergeCell ref="R4:T4"/>
    <mergeCell ref="X9:Z9"/>
    <mergeCell ref="U20:W20"/>
    <mergeCell ref="X41:Z41"/>
    <mergeCell ref="X20:Z20"/>
    <mergeCell ref="AA41:AC41"/>
    <mergeCell ref="U41:W41"/>
    <mergeCell ref="L152:N152"/>
    <mergeCell ref="B167:D167"/>
    <mergeCell ref="L166:M166"/>
    <mergeCell ref="B166:D166"/>
    <mergeCell ref="F169:G169"/>
    <mergeCell ref="B182:D182"/>
    <mergeCell ref="F177:G177"/>
    <mergeCell ref="B171:D171"/>
    <mergeCell ref="F171:G171"/>
    <mergeCell ref="B172:D172"/>
    <mergeCell ref="F172:G172"/>
    <mergeCell ref="F180:G180"/>
    <mergeCell ref="B175:D175"/>
    <mergeCell ref="F173:G173"/>
    <mergeCell ref="B176:D176"/>
    <mergeCell ref="B170:D170"/>
    <mergeCell ref="F170:G170"/>
    <mergeCell ref="F182:G182"/>
    <mergeCell ref="B173:D173"/>
    <mergeCell ref="L168:M168"/>
    <mergeCell ref="B168:D168"/>
    <mergeCell ref="F181:G181"/>
    <mergeCell ref="F175:G175"/>
    <mergeCell ref="F168:G168"/>
    <mergeCell ref="L198:M198"/>
    <mergeCell ref="L184:M184"/>
    <mergeCell ref="L189:M189"/>
    <mergeCell ref="L186:M186"/>
    <mergeCell ref="L169:M169"/>
    <mergeCell ref="L188:M188"/>
    <mergeCell ref="L195:M195"/>
    <mergeCell ref="L196:M196"/>
    <mergeCell ref="L197:M197"/>
    <mergeCell ref="L194:M194"/>
    <mergeCell ref="L177:M177"/>
    <mergeCell ref="L185:M185"/>
    <mergeCell ref="L193:M193"/>
    <mergeCell ref="L190:M190"/>
    <mergeCell ref="L179:M179"/>
    <mergeCell ref="L187:M187"/>
    <mergeCell ref="L172:M172"/>
    <mergeCell ref="L182:M182"/>
    <mergeCell ref="L180:M180"/>
    <mergeCell ref="L171:M171"/>
    <mergeCell ref="L170:M170"/>
    <mergeCell ref="L175:M175"/>
    <mergeCell ref="L173:M173"/>
    <mergeCell ref="F196:G196"/>
    <mergeCell ref="B174:D174"/>
    <mergeCell ref="F174:G174"/>
    <mergeCell ref="L174:M174"/>
    <mergeCell ref="L178:M178"/>
    <mergeCell ref="L183:M183"/>
    <mergeCell ref="B180:D180"/>
    <mergeCell ref="B191:D191"/>
    <mergeCell ref="F191:G191"/>
    <mergeCell ref="L191:M191"/>
    <mergeCell ref="B188:D188"/>
    <mergeCell ref="B177:D177"/>
    <mergeCell ref="F183:G183"/>
    <mergeCell ref="B185:D185"/>
    <mergeCell ref="B194:D194"/>
    <mergeCell ref="F194:G194"/>
    <mergeCell ref="B196:D196"/>
    <mergeCell ref="B181:D181"/>
    <mergeCell ref="L201:M201"/>
    <mergeCell ref="L181:M181"/>
    <mergeCell ref="L176:M176"/>
    <mergeCell ref="L200:M200"/>
    <mergeCell ref="L199:M199"/>
    <mergeCell ref="B183:D183"/>
    <mergeCell ref="B184:D184"/>
    <mergeCell ref="F184:G184"/>
    <mergeCell ref="F178:G178"/>
    <mergeCell ref="B201:D201"/>
    <mergeCell ref="B189:D189"/>
    <mergeCell ref="F189:G189"/>
    <mergeCell ref="F201:G201"/>
    <mergeCell ref="B186:D186"/>
    <mergeCell ref="B193:D193"/>
    <mergeCell ref="F193:G193"/>
    <mergeCell ref="B192:D192"/>
    <mergeCell ref="F192:G192"/>
    <mergeCell ref="B199:D199"/>
    <mergeCell ref="F199:G199"/>
    <mergeCell ref="F176:G176"/>
    <mergeCell ref="B178:D178"/>
    <mergeCell ref="B198:D198"/>
    <mergeCell ref="L192:M192"/>
  </mergeCells>
  <phoneticPr fontId="8" type="noConversion"/>
  <printOptions horizontalCentered="1"/>
  <pageMargins left="0.19685039370078741" right="0.19685039370078741" top="0.39370078740157483" bottom="0.39370078740157483" header="0.19685039370078741" footer="0.19685039370078741"/>
  <pageSetup paperSize="8" scale="39" fitToHeight="2" orientation="landscape"/>
  <headerFooter>
    <oddFooter>&amp;L&amp;D&amp;C&amp;A&amp;R&amp;P</oddFooter>
  </headerFooter>
  <rowBreaks count="1" manualBreakCount="1">
    <brk id="101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AM65"/>
  <sheetViews>
    <sheetView topLeftCell="A11" zoomScale="75" zoomScaleNormal="75" zoomScalePageLayoutView="75" workbookViewId="0">
      <selection activeCell="C27" sqref="C27:D32"/>
    </sheetView>
  </sheetViews>
  <sheetFormatPr baseColWidth="10" defaultColWidth="11.5" defaultRowHeight="14" x14ac:dyDescent="0"/>
  <cols>
    <col min="1" max="1" width="5.1640625" customWidth="1"/>
    <col min="2" max="2" width="13.5" customWidth="1"/>
    <col min="3" max="3" width="11.5" customWidth="1"/>
    <col min="4" max="4" width="14.6640625" customWidth="1"/>
    <col min="5" max="5" width="30.33203125" customWidth="1"/>
    <col min="6" max="6" width="17.5" customWidth="1"/>
    <col min="7" max="7" width="23" customWidth="1"/>
    <col min="8" max="8" width="19.5" customWidth="1"/>
    <col min="9" max="9" width="19.1640625" customWidth="1"/>
    <col min="10" max="10" width="20.1640625" customWidth="1"/>
    <col min="11" max="11" width="9.1640625" customWidth="1"/>
    <col min="12" max="12" width="10.6640625" customWidth="1"/>
    <col min="13" max="13" width="12.6640625" customWidth="1"/>
    <col min="14" max="14" width="11.83203125" customWidth="1"/>
    <col min="15" max="15" width="10.6640625" customWidth="1"/>
    <col min="16" max="16" width="12.6640625" customWidth="1"/>
    <col min="17" max="17" width="11.5" customWidth="1"/>
    <col min="18" max="18" width="11.5" bestFit="1" customWidth="1"/>
    <col min="19" max="19" width="12.6640625" customWidth="1"/>
    <col min="20" max="22" width="11.5" bestFit="1" customWidth="1"/>
    <col min="23" max="23" width="12.1640625" bestFit="1" customWidth="1"/>
    <col min="24" max="24" width="11.5" bestFit="1" customWidth="1"/>
    <col min="25" max="25" width="12.6640625" customWidth="1"/>
    <col min="28" max="28" width="12.6640625" customWidth="1"/>
    <col min="31" max="31" width="12.6640625" customWidth="1"/>
    <col min="34" max="34" width="12.6640625" customWidth="1"/>
    <col min="37" max="37" width="12.6640625" customWidth="1"/>
    <col min="39" max="39" width="10.6640625" customWidth="1"/>
  </cols>
  <sheetData>
    <row r="1" spans="1:39" ht="2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75" customHeight="1">
      <c r="A2" s="13"/>
      <c r="B2" s="406" t="s">
        <v>707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13"/>
    </row>
    <row r="3" spans="1:39" ht="20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30" customHeight="1">
      <c r="A4" s="13"/>
      <c r="B4" s="279" t="s">
        <v>688</v>
      </c>
      <c r="C4" s="279"/>
      <c r="D4" s="279"/>
      <c r="E4" s="279"/>
      <c r="F4" s="279"/>
      <c r="G4" s="279"/>
      <c r="H4" s="279"/>
      <c r="I4" s="279"/>
      <c r="J4" s="279"/>
      <c r="K4" s="279"/>
      <c r="L4" s="276" t="s">
        <v>559</v>
      </c>
      <c r="M4" s="277"/>
      <c r="N4" s="278"/>
      <c r="O4" s="276" t="s">
        <v>560</v>
      </c>
      <c r="P4" s="277"/>
      <c r="Q4" s="278"/>
      <c r="R4" s="276" t="s">
        <v>561</v>
      </c>
      <c r="S4" s="277"/>
      <c r="T4" s="278"/>
      <c r="U4" s="276" t="s">
        <v>562</v>
      </c>
      <c r="V4" s="277"/>
      <c r="W4" s="278"/>
      <c r="X4" s="276" t="s">
        <v>563</v>
      </c>
      <c r="Y4" s="277"/>
      <c r="Z4" s="278"/>
      <c r="AA4" s="276" t="s">
        <v>564</v>
      </c>
      <c r="AB4" s="277"/>
      <c r="AC4" s="278"/>
      <c r="AD4" s="276" t="s">
        <v>565</v>
      </c>
      <c r="AE4" s="277"/>
      <c r="AF4" s="278"/>
      <c r="AG4" s="276" t="s">
        <v>566</v>
      </c>
      <c r="AH4" s="277"/>
      <c r="AI4" s="278"/>
      <c r="AJ4" s="276" t="s">
        <v>567</v>
      </c>
      <c r="AK4" s="277"/>
      <c r="AL4" s="278"/>
      <c r="AM4" s="13"/>
    </row>
    <row r="5" spans="1:39" ht="17">
      <c r="A5" s="13"/>
      <c r="B5" s="25" t="s">
        <v>76</v>
      </c>
      <c r="C5" s="25" t="s">
        <v>74</v>
      </c>
      <c r="D5" s="25" t="s">
        <v>75</v>
      </c>
      <c r="E5" s="26" t="s">
        <v>0</v>
      </c>
      <c r="F5" s="26" t="s">
        <v>1</v>
      </c>
      <c r="G5" s="26" t="s">
        <v>10</v>
      </c>
      <c r="H5" s="26" t="s">
        <v>83</v>
      </c>
      <c r="I5" s="26" t="s">
        <v>2</v>
      </c>
      <c r="J5" s="26" t="s">
        <v>180</v>
      </c>
      <c r="K5" s="26" t="s">
        <v>7</v>
      </c>
      <c r="L5" s="26" t="s">
        <v>72</v>
      </c>
      <c r="M5" s="26" t="s">
        <v>73</v>
      </c>
      <c r="N5" s="26" t="s">
        <v>66</v>
      </c>
      <c r="O5" s="26" t="s">
        <v>72</v>
      </c>
      <c r="P5" s="26" t="s">
        <v>73</v>
      </c>
      <c r="Q5" s="26" t="s">
        <v>66</v>
      </c>
      <c r="R5" s="26" t="s">
        <v>72</v>
      </c>
      <c r="S5" s="26" t="s">
        <v>73</v>
      </c>
      <c r="T5" s="26" t="s">
        <v>66</v>
      </c>
      <c r="U5" s="26" t="s">
        <v>72</v>
      </c>
      <c r="V5" s="26" t="s">
        <v>73</v>
      </c>
      <c r="W5" s="26" t="s">
        <v>66</v>
      </c>
      <c r="X5" s="26" t="s">
        <v>72</v>
      </c>
      <c r="Y5" s="26" t="s">
        <v>73</v>
      </c>
      <c r="Z5" s="26" t="s">
        <v>66</v>
      </c>
      <c r="AA5" s="26" t="s">
        <v>72</v>
      </c>
      <c r="AB5" s="26" t="s">
        <v>73</v>
      </c>
      <c r="AC5" s="26" t="s">
        <v>66</v>
      </c>
      <c r="AD5" s="26" t="s">
        <v>72</v>
      </c>
      <c r="AE5" s="26" t="s">
        <v>73</v>
      </c>
      <c r="AF5" s="26" t="s">
        <v>66</v>
      </c>
      <c r="AG5" s="26" t="s">
        <v>72</v>
      </c>
      <c r="AH5" s="26" t="s">
        <v>73</v>
      </c>
      <c r="AI5" s="26" t="s">
        <v>66</v>
      </c>
      <c r="AJ5" s="26" t="s">
        <v>72</v>
      </c>
      <c r="AK5" s="26" t="s">
        <v>73</v>
      </c>
      <c r="AL5" s="26" t="s">
        <v>66</v>
      </c>
      <c r="AM5" s="13"/>
    </row>
    <row r="6" spans="1:39" ht="19.5" customHeight="1">
      <c r="A6" s="13"/>
      <c r="B6" s="20">
        <v>1</v>
      </c>
      <c r="C6" s="81">
        <f>M6+P6+S6+V6+Y6+AB6+AE6+AH6+AK6</f>
        <v>120</v>
      </c>
      <c r="D6" s="8">
        <f>C6-MINA(M6,P6,S6,V6,Y6,AB6,AE6,AH6,AK6)</f>
        <v>100</v>
      </c>
      <c r="E6" s="34" t="s">
        <v>36</v>
      </c>
      <c r="F6" s="34" t="s">
        <v>37</v>
      </c>
      <c r="G6" s="34" t="s">
        <v>14</v>
      </c>
      <c r="H6" s="34" t="s">
        <v>84</v>
      </c>
      <c r="I6" s="34" t="s">
        <v>595</v>
      </c>
      <c r="J6" s="122">
        <v>1997</v>
      </c>
      <c r="K6" s="122" t="s">
        <v>568</v>
      </c>
      <c r="L6" s="21">
        <v>1</v>
      </c>
      <c r="M6" s="22">
        <f>IF(L6="",0,LOOKUP(L6,'Matrice classement'!$B$2:$C$19))</f>
        <v>20</v>
      </c>
      <c r="N6" s="23">
        <v>46</v>
      </c>
      <c r="O6" s="21">
        <v>1</v>
      </c>
      <c r="P6" s="22">
        <f>IF(O6="",0,LOOKUP(O6,'Matrice classement'!$B$2:$C$19))</f>
        <v>20</v>
      </c>
      <c r="Q6" s="23">
        <v>25</v>
      </c>
      <c r="R6" s="21">
        <v>1</v>
      </c>
      <c r="S6" s="22">
        <f>IF(R6="",0,LOOKUP(R6,'Matrice classement'!$B$2:$C$19))</f>
        <v>20</v>
      </c>
      <c r="T6" s="120">
        <v>95</v>
      </c>
      <c r="U6" s="247" t="s">
        <v>713</v>
      </c>
      <c r="V6" s="248">
        <v>20</v>
      </c>
      <c r="W6" s="205"/>
      <c r="X6" s="204" t="s">
        <v>725</v>
      </c>
      <c r="Y6" s="206">
        <v>20</v>
      </c>
      <c r="Z6" s="205"/>
      <c r="AA6" s="204" t="s">
        <v>713</v>
      </c>
      <c r="AB6" s="206">
        <v>20</v>
      </c>
      <c r="AC6" s="120"/>
      <c r="AD6" s="21"/>
      <c r="AE6" s="121"/>
      <c r="AF6" s="120"/>
      <c r="AG6" s="21"/>
      <c r="AH6" s="121"/>
      <c r="AI6" s="120"/>
      <c r="AJ6" s="21"/>
      <c r="AK6" s="121"/>
      <c r="AL6" s="120"/>
      <c r="AM6" s="13"/>
    </row>
    <row r="7" spans="1:39" ht="20" customHeight="1">
      <c r="A7" s="13"/>
      <c r="B7" s="14"/>
      <c r="C7" s="14"/>
      <c r="D7" s="14"/>
      <c r="E7" s="15"/>
      <c r="F7" s="15"/>
      <c r="G7" s="15"/>
      <c r="H7" s="15"/>
      <c r="I7" s="15"/>
      <c r="J7" s="15"/>
      <c r="K7" s="16"/>
      <c r="L7" s="16"/>
      <c r="M7" s="16"/>
      <c r="N7" s="16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ht="30" customHeight="1">
      <c r="A8" s="13"/>
      <c r="B8" s="279" t="s">
        <v>67</v>
      </c>
      <c r="C8" s="279"/>
      <c r="D8" s="279"/>
      <c r="E8" s="279"/>
      <c r="F8" s="279"/>
      <c r="G8" s="279"/>
      <c r="H8" s="279"/>
      <c r="I8" s="279"/>
      <c r="J8" s="279"/>
      <c r="K8" s="279"/>
      <c r="L8" s="276" t="s">
        <v>559</v>
      </c>
      <c r="M8" s="277"/>
      <c r="N8" s="278"/>
      <c r="O8" s="276" t="s">
        <v>560</v>
      </c>
      <c r="P8" s="277"/>
      <c r="Q8" s="278"/>
      <c r="R8" s="276" t="s">
        <v>561</v>
      </c>
      <c r="S8" s="277"/>
      <c r="T8" s="278"/>
      <c r="U8" s="276" t="s">
        <v>562</v>
      </c>
      <c r="V8" s="277"/>
      <c r="W8" s="278"/>
      <c r="X8" s="276" t="s">
        <v>563</v>
      </c>
      <c r="Y8" s="277"/>
      <c r="Z8" s="278"/>
      <c r="AA8" s="276" t="s">
        <v>564</v>
      </c>
      <c r="AB8" s="277"/>
      <c r="AC8" s="278"/>
      <c r="AD8" s="276" t="s">
        <v>565</v>
      </c>
      <c r="AE8" s="277"/>
      <c r="AF8" s="278"/>
      <c r="AG8" s="276" t="s">
        <v>566</v>
      </c>
      <c r="AH8" s="277"/>
      <c r="AI8" s="278"/>
      <c r="AJ8" s="276" t="s">
        <v>567</v>
      </c>
      <c r="AK8" s="277"/>
      <c r="AL8" s="278"/>
      <c r="AM8" s="13"/>
    </row>
    <row r="9" spans="1:39" ht="20" customHeight="1">
      <c r="A9" s="13"/>
      <c r="B9" s="25" t="s">
        <v>76</v>
      </c>
      <c r="C9" s="25" t="s">
        <v>74</v>
      </c>
      <c r="D9" s="25" t="s">
        <v>75</v>
      </c>
      <c r="E9" s="26" t="s">
        <v>0</v>
      </c>
      <c r="F9" s="26" t="s">
        <v>1</v>
      </c>
      <c r="G9" s="26" t="s">
        <v>10</v>
      </c>
      <c r="H9" s="26" t="s">
        <v>83</v>
      </c>
      <c r="I9" s="26" t="s">
        <v>2</v>
      </c>
      <c r="J9" s="26" t="s">
        <v>180</v>
      </c>
      <c r="K9" s="26" t="s">
        <v>7</v>
      </c>
      <c r="L9" s="26" t="s">
        <v>72</v>
      </c>
      <c r="M9" s="26" t="s">
        <v>73</v>
      </c>
      <c r="N9" s="26" t="s">
        <v>66</v>
      </c>
      <c r="O9" s="26" t="s">
        <v>72</v>
      </c>
      <c r="P9" s="26" t="s">
        <v>73</v>
      </c>
      <c r="Q9" s="26" t="s">
        <v>66</v>
      </c>
      <c r="R9" s="26" t="s">
        <v>72</v>
      </c>
      <c r="S9" s="26" t="s">
        <v>73</v>
      </c>
      <c r="T9" s="26" t="s">
        <v>66</v>
      </c>
      <c r="U9" s="26" t="s">
        <v>72</v>
      </c>
      <c r="V9" s="26" t="s">
        <v>73</v>
      </c>
      <c r="W9" s="26" t="s">
        <v>66</v>
      </c>
      <c r="X9" s="26" t="s">
        <v>72</v>
      </c>
      <c r="Y9" s="26" t="s">
        <v>73</v>
      </c>
      <c r="Z9" s="26" t="s">
        <v>66</v>
      </c>
      <c r="AA9" s="26" t="s">
        <v>72</v>
      </c>
      <c r="AB9" s="26" t="s">
        <v>73</v>
      </c>
      <c r="AC9" s="26" t="s">
        <v>66</v>
      </c>
      <c r="AD9" s="26" t="s">
        <v>72</v>
      </c>
      <c r="AE9" s="26" t="s">
        <v>73</v>
      </c>
      <c r="AF9" s="26" t="s">
        <v>66</v>
      </c>
      <c r="AG9" s="26" t="s">
        <v>72</v>
      </c>
      <c r="AH9" s="26" t="s">
        <v>73</v>
      </c>
      <c r="AI9" s="26" t="s">
        <v>66</v>
      </c>
      <c r="AJ9" s="26" t="s">
        <v>72</v>
      </c>
      <c r="AK9" s="26" t="s">
        <v>73</v>
      </c>
      <c r="AL9" s="26" t="s">
        <v>66</v>
      </c>
      <c r="AM9" s="13"/>
    </row>
    <row r="10" spans="1:39" ht="20" customHeight="1">
      <c r="A10" s="13"/>
      <c r="B10" s="155">
        <v>1</v>
      </c>
      <c r="C10" s="156">
        <f>M10+P10+S10+V10+Y10+AB10+AE10+AH10+AK10</f>
        <v>60</v>
      </c>
      <c r="D10" s="157">
        <f>C10-MINA(M10,P10,S10,V10,Y10,AB10,AE10,AH10,AK10)</f>
        <v>60</v>
      </c>
      <c r="E10" s="161" t="s">
        <v>87</v>
      </c>
      <c r="F10" s="161" t="s">
        <v>37</v>
      </c>
      <c r="G10" s="161" t="s">
        <v>14</v>
      </c>
      <c r="H10" s="161" t="s">
        <v>84</v>
      </c>
      <c r="I10" s="161" t="s">
        <v>598</v>
      </c>
      <c r="J10" s="225">
        <v>1997</v>
      </c>
      <c r="K10" s="225" t="s">
        <v>8</v>
      </c>
      <c r="L10" s="158">
        <v>1</v>
      </c>
      <c r="M10" s="159">
        <f>IF(L10="",0,LOOKUP(L10,'Matrice classement'!$B$2:$C$19))</f>
        <v>20</v>
      </c>
      <c r="N10" s="160">
        <v>64</v>
      </c>
      <c r="O10" s="158">
        <v>1</v>
      </c>
      <c r="P10" s="159">
        <f>IF(O10="",0,LOOKUP(O10,'Matrice classement'!$B$2:$C$19))</f>
        <v>20</v>
      </c>
      <c r="Q10" s="160">
        <v>66</v>
      </c>
      <c r="R10" s="158" t="s">
        <v>273</v>
      </c>
      <c r="S10" s="159">
        <f>IF(R10="",0,LOOKUP(R10,'Matrice classement'!$B$2:$C$19))</f>
        <v>0</v>
      </c>
      <c r="T10" s="226" t="s">
        <v>273</v>
      </c>
      <c r="U10" s="158">
        <v>1</v>
      </c>
      <c r="V10" s="159">
        <f>IF(U10="",0,LOOKUP(U10,'Matrice classement'!$B$2:$C$19))</f>
        <v>20</v>
      </c>
      <c r="W10" s="226">
        <v>113</v>
      </c>
      <c r="X10" s="158" t="s">
        <v>694</v>
      </c>
      <c r="Y10" s="159">
        <f>IF(X10="",0,LOOKUP(X10,'Matrice classement'!$B$2:$C$19))</f>
        <v>0</v>
      </c>
      <c r="Z10" s="160" t="s">
        <v>695</v>
      </c>
      <c r="AA10" s="158" t="s">
        <v>273</v>
      </c>
      <c r="AB10" s="159">
        <f>IF(AA10="",0,LOOKUP(AA10,'Matrice classement'!$B$2:$C$19))</f>
        <v>0</v>
      </c>
      <c r="AC10" s="160" t="s">
        <v>273</v>
      </c>
      <c r="AD10" s="158"/>
      <c r="AE10" s="159"/>
      <c r="AF10" s="160"/>
      <c r="AG10" s="158"/>
      <c r="AH10" s="159"/>
      <c r="AI10" s="160"/>
      <c r="AJ10" s="158"/>
      <c r="AK10" s="159"/>
      <c r="AL10" s="160"/>
      <c r="AM10" s="13"/>
    </row>
    <row r="11" spans="1:39" ht="20" customHeight="1">
      <c r="A11" s="13"/>
      <c r="B11" s="13"/>
      <c r="C11" s="13"/>
      <c r="D11" s="13"/>
      <c r="E11" s="15"/>
      <c r="F11" s="15"/>
      <c r="G11" s="15"/>
      <c r="H11" s="15"/>
      <c r="I11" s="15"/>
      <c r="J11" s="15"/>
      <c r="K11" s="16"/>
      <c r="L11" s="16"/>
      <c r="M11" s="1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30" customHeight="1">
      <c r="A12" s="13"/>
      <c r="B12" s="279" t="s">
        <v>68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6" t="s">
        <v>559</v>
      </c>
      <c r="M12" s="277"/>
      <c r="N12" s="278"/>
      <c r="O12" s="276" t="s">
        <v>560</v>
      </c>
      <c r="P12" s="277"/>
      <c r="Q12" s="278"/>
      <c r="R12" s="276" t="s">
        <v>561</v>
      </c>
      <c r="S12" s="277"/>
      <c r="T12" s="278"/>
      <c r="U12" s="276" t="s">
        <v>562</v>
      </c>
      <c r="V12" s="277"/>
      <c r="W12" s="278"/>
      <c r="X12" s="276" t="s">
        <v>563</v>
      </c>
      <c r="Y12" s="277"/>
      <c r="Z12" s="278"/>
      <c r="AA12" s="276" t="s">
        <v>564</v>
      </c>
      <c r="AB12" s="277"/>
      <c r="AC12" s="278"/>
      <c r="AD12" s="276" t="s">
        <v>565</v>
      </c>
      <c r="AE12" s="277"/>
      <c r="AF12" s="278"/>
      <c r="AG12" s="276" t="s">
        <v>566</v>
      </c>
      <c r="AH12" s="277"/>
      <c r="AI12" s="278"/>
      <c r="AJ12" s="276" t="s">
        <v>567</v>
      </c>
      <c r="AK12" s="277"/>
      <c r="AL12" s="278"/>
      <c r="AM12" s="13"/>
    </row>
    <row r="13" spans="1:39" ht="20" customHeight="1">
      <c r="A13" s="13"/>
      <c r="B13" s="25" t="s">
        <v>76</v>
      </c>
      <c r="C13" s="25" t="s">
        <v>74</v>
      </c>
      <c r="D13" s="25" t="s">
        <v>75</v>
      </c>
      <c r="E13" s="26" t="s">
        <v>0</v>
      </c>
      <c r="F13" s="26" t="s">
        <v>1</v>
      </c>
      <c r="G13" s="26" t="s">
        <v>10</v>
      </c>
      <c r="H13" s="26" t="s">
        <v>83</v>
      </c>
      <c r="I13" s="26" t="s">
        <v>2</v>
      </c>
      <c r="J13" s="26" t="s">
        <v>180</v>
      </c>
      <c r="K13" s="26" t="s">
        <v>7</v>
      </c>
      <c r="L13" s="26" t="s">
        <v>72</v>
      </c>
      <c r="M13" s="26" t="s">
        <v>73</v>
      </c>
      <c r="N13" s="26" t="s">
        <v>66</v>
      </c>
      <c r="O13" s="26" t="s">
        <v>72</v>
      </c>
      <c r="P13" s="26" t="s">
        <v>73</v>
      </c>
      <c r="Q13" s="26" t="s">
        <v>66</v>
      </c>
      <c r="R13" s="26" t="s">
        <v>72</v>
      </c>
      <c r="S13" s="26" t="s">
        <v>73</v>
      </c>
      <c r="T13" s="26" t="s">
        <v>66</v>
      </c>
      <c r="U13" s="26" t="s">
        <v>72</v>
      </c>
      <c r="V13" s="26" t="s">
        <v>73</v>
      </c>
      <c r="W13" s="26" t="s">
        <v>66</v>
      </c>
      <c r="X13" s="26" t="s">
        <v>72</v>
      </c>
      <c r="Y13" s="26" t="s">
        <v>73</v>
      </c>
      <c r="Z13" s="26" t="s">
        <v>66</v>
      </c>
      <c r="AA13" s="26" t="s">
        <v>72</v>
      </c>
      <c r="AB13" s="26" t="s">
        <v>73</v>
      </c>
      <c r="AC13" s="26" t="s">
        <v>66</v>
      </c>
      <c r="AD13" s="26" t="s">
        <v>72</v>
      </c>
      <c r="AE13" s="26" t="s">
        <v>73</v>
      </c>
      <c r="AF13" s="26" t="s">
        <v>66</v>
      </c>
      <c r="AG13" s="26" t="s">
        <v>72</v>
      </c>
      <c r="AH13" s="26" t="s">
        <v>73</v>
      </c>
      <c r="AI13" s="26" t="s">
        <v>66</v>
      </c>
      <c r="AJ13" s="26" t="s">
        <v>72</v>
      </c>
      <c r="AK13" s="26" t="s">
        <v>73</v>
      </c>
      <c r="AL13" s="26" t="s">
        <v>66</v>
      </c>
      <c r="AM13" s="13"/>
    </row>
    <row r="14" spans="1:39" ht="19.5" customHeight="1">
      <c r="A14" s="13"/>
      <c r="B14" s="227"/>
      <c r="C14" s="156">
        <f>M14+P14+S14+V14+Y14+AB14+AE14+AH14+AK14</f>
        <v>0</v>
      </c>
      <c r="D14" s="157">
        <f>C14-MINA(M14,P14,S14,V14,Y14,AB14,AE14,AH14,AK14)</f>
        <v>0</v>
      </c>
      <c r="E14" s="161"/>
      <c r="F14" s="161"/>
      <c r="G14" s="161"/>
      <c r="H14" s="161"/>
      <c r="I14" s="161"/>
      <c r="J14" s="161"/>
      <c r="K14" s="225"/>
      <c r="L14" s="158"/>
      <c r="M14" s="159">
        <f>IF(L14="",0,LOOKUP(L14,'Matrice classement'!$B$2:$C$19))</f>
        <v>0</v>
      </c>
      <c r="N14" s="160"/>
      <c r="O14" s="158"/>
      <c r="P14" s="159">
        <f>IF(O14="",0,LOOKUP(O14,'Matrice classement'!$B$2:$C$19))</f>
        <v>0</v>
      </c>
      <c r="Q14" s="160"/>
      <c r="R14" s="158"/>
      <c r="S14" s="159">
        <f>IF(R14="",0,LOOKUP(R14,'Matrice classement'!$B$2:$C$19))</f>
        <v>0</v>
      </c>
      <c r="T14" s="160"/>
      <c r="U14" s="158"/>
      <c r="V14" s="159">
        <f>IF(U14="",0,LOOKUP(U14,'Matrice classement'!$B$2:$C$19))</f>
        <v>0</v>
      </c>
      <c r="W14" s="160"/>
      <c r="X14" s="259"/>
      <c r="Y14" s="159">
        <f>IF(X14="",0,LOOKUP(X14,'Matrice classement'!$B$2:$C$19))</f>
        <v>0</v>
      </c>
      <c r="Z14" s="260"/>
      <c r="AA14" s="228"/>
      <c r="AB14" s="159">
        <f>IF(AA14="",0,LOOKUP(AA14,'Matrice classement'!$B$2:$C$19))</f>
        <v>0</v>
      </c>
      <c r="AC14" s="229"/>
      <c r="AD14" s="228"/>
      <c r="AE14" s="159"/>
      <c r="AF14" s="229"/>
      <c r="AG14" s="158"/>
      <c r="AH14" s="159"/>
      <c r="AI14" s="160"/>
      <c r="AJ14" s="158"/>
      <c r="AK14" s="159"/>
      <c r="AL14" s="160"/>
      <c r="AM14" s="13"/>
    </row>
    <row r="15" spans="1:39" ht="20">
      <c r="A15" s="13"/>
      <c r="B15" s="13"/>
      <c r="C15" s="13"/>
      <c r="D15" s="13"/>
      <c r="E15" s="15"/>
      <c r="F15" s="15"/>
      <c r="G15" s="15"/>
      <c r="H15" s="15"/>
      <c r="I15" s="15"/>
      <c r="J15" s="15"/>
      <c r="K15" s="16"/>
      <c r="L15" s="16"/>
      <c r="M15" s="1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ht="30" customHeight="1">
      <c r="A16" s="13"/>
      <c r="B16" s="279" t="s">
        <v>69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6" t="s">
        <v>559</v>
      </c>
      <c r="M16" s="277"/>
      <c r="N16" s="278"/>
      <c r="O16" s="276" t="s">
        <v>560</v>
      </c>
      <c r="P16" s="277"/>
      <c r="Q16" s="278"/>
      <c r="R16" s="276" t="s">
        <v>561</v>
      </c>
      <c r="S16" s="277"/>
      <c r="T16" s="278"/>
      <c r="U16" s="276" t="s">
        <v>562</v>
      </c>
      <c r="V16" s="277"/>
      <c r="W16" s="278"/>
      <c r="X16" s="276" t="s">
        <v>563</v>
      </c>
      <c r="Y16" s="277"/>
      <c r="Z16" s="278"/>
      <c r="AA16" s="276" t="s">
        <v>564</v>
      </c>
      <c r="AB16" s="277"/>
      <c r="AC16" s="278"/>
      <c r="AD16" s="276" t="s">
        <v>565</v>
      </c>
      <c r="AE16" s="277"/>
      <c r="AF16" s="278"/>
      <c r="AG16" s="276" t="s">
        <v>566</v>
      </c>
      <c r="AH16" s="277"/>
      <c r="AI16" s="278"/>
      <c r="AJ16" s="276" t="s">
        <v>567</v>
      </c>
      <c r="AK16" s="277"/>
      <c r="AL16" s="278"/>
      <c r="AM16" s="13"/>
    </row>
    <row r="17" spans="1:39" ht="20" customHeight="1">
      <c r="A17" s="13"/>
      <c r="B17" s="25" t="s">
        <v>76</v>
      </c>
      <c r="C17" s="25" t="s">
        <v>74</v>
      </c>
      <c r="D17" s="25" t="s">
        <v>75</v>
      </c>
      <c r="E17" s="26" t="s">
        <v>0</v>
      </c>
      <c r="F17" s="26" t="s">
        <v>1</v>
      </c>
      <c r="G17" s="26" t="s">
        <v>10</v>
      </c>
      <c r="H17" s="26" t="s">
        <v>83</v>
      </c>
      <c r="I17" s="26" t="s">
        <v>2</v>
      </c>
      <c r="J17" s="26" t="s">
        <v>180</v>
      </c>
      <c r="K17" s="26" t="s">
        <v>7</v>
      </c>
      <c r="L17" s="26" t="s">
        <v>72</v>
      </c>
      <c r="M17" s="26" t="s">
        <v>73</v>
      </c>
      <c r="N17" s="26" t="s">
        <v>66</v>
      </c>
      <c r="O17" s="26" t="s">
        <v>72</v>
      </c>
      <c r="P17" s="26" t="s">
        <v>73</v>
      </c>
      <c r="Q17" s="26" t="s">
        <v>66</v>
      </c>
      <c r="R17" s="26" t="s">
        <v>72</v>
      </c>
      <c r="S17" s="26" t="s">
        <v>73</v>
      </c>
      <c r="T17" s="26" t="s">
        <v>66</v>
      </c>
      <c r="U17" s="26" t="s">
        <v>72</v>
      </c>
      <c r="V17" s="26" t="s">
        <v>73</v>
      </c>
      <c r="W17" s="26" t="s">
        <v>66</v>
      </c>
      <c r="X17" s="26" t="s">
        <v>72</v>
      </c>
      <c r="Y17" s="26" t="s">
        <v>73</v>
      </c>
      <c r="Z17" s="26" t="s">
        <v>66</v>
      </c>
      <c r="AA17" s="26" t="s">
        <v>72</v>
      </c>
      <c r="AB17" s="26" t="s">
        <v>73</v>
      </c>
      <c r="AC17" s="26" t="s">
        <v>66</v>
      </c>
      <c r="AD17" s="26" t="s">
        <v>72</v>
      </c>
      <c r="AE17" s="26" t="s">
        <v>73</v>
      </c>
      <c r="AF17" s="26" t="s">
        <v>66</v>
      </c>
      <c r="AG17" s="26" t="s">
        <v>72</v>
      </c>
      <c r="AH17" s="26" t="s">
        <v>73</v>
      </c>
      <c r="AI17" s="26" t="s">
        <v>66</v>
      </c>
      <c r="AJ17" s="26" t="s">
        <v>72</v>
      </c>
      <c r="AK17" s="26" t="s">
        <v>73</v>
      </c>
      <c r="AL17" s="26" t="s">
        <v>66</v>
      </c>
      <c r="AM17" s="13"/>
    </row>
    <row r="18" spans="1:39" ht="20" customHeight="1">
      <c r="A18" s="13"/>
      <c r="B18" s="155">
        <v>1</v>
      </c>
      <c r="C18" s="156">
        <f>M18+P18+S18+V18+Y18+AB18+AE18+AH18+AK18</f>
        <v>120</v>
      </c>
      <c r="D18" s="157">
        <f>C18-MINA(M18,P18,S18,V18,Y18,AB18,AE18,AH18,AK18)</f>
        <v>100</v>
      </c>
      <c r="E18" s="161" t="s">
        <v>26</v>
      </c>
      <c r="F18" s="162" t="s">
        <v>58</v>
      </c>
      <c r="G18" s="162" t="s">
        <v>20</v>
      </c>
      <c r="H18" s="162" t="s">
        <v>84</v>
      </c>
      <c r="I18" s="162" t="s">
        <v>620</v>
      </c>
      <c r="J18" s="162">
        <v>2000</v>
      </c>
      <c r="K18" s="163" t="s">
        <v>38</v>
      </c>
      <c r="L18" s="158">
        <v>1</v>
      </c>
      <c r="M18" s="159">
        <f>IF(L18="",0,LOOKUP(L18,'Matrice classement'!$B$2:$C$19))</f>
        <v>20</v>
      </c>
      <c r="N18" s="160">
        <v>43</v>
      </c>
      <c r="O18" s="158">
        <v>1</v>
      </c>
      <c r="P18" s="159">
        <f>IF(O18="",0,LOOKUP(O18,'Matrice classement'!$B$2:$C$19))</f>
        <v>20</v>
      </c>
      <c r="Q18" s="160">
        <v>27</v>
      </c>
      <c r="R18" s="158">
        <v>1</v>
      </c>
      <c r="S18" s="159">
        <f>IF(R18="",0,LOOKUP(R18,'Matrice classement'!$B$2:$C$19))</f>
        <v>20</v>
      </c>
      <c r="T18" s="160">
        <v>30</v>
      </c>
      <c r="U18" s="158">
        <v>1</v>
      </c>
      <c r="V18" s="159">
        <f>IF(U18="",0,LOOKUP(U18,'Matrice classement'!$B$2:$C$19))</f>
        <v>20</v>
      </c>
      <c r="W18" s="160">
        <v>25</v>
      </c>
      <c r="X18" s="158">
        <v>1</v>
      </c>
      <c r="Y18" s="159">
        <f>IF(X18="",0,LOOKUP(X18,'Matrice classement'!$B$2:$C$19))</f>
        <v>20</v>
      </c>
      <c r="Z18" s="160">
        <v>18</v>
      </c>
      <c r="AA18" s="158">
        <v>1</v>
      </c>
      <c r="AB18" s="159">
        <f>IF(AA18="",0,LOOKUP(AA18,'Matrice classement'!$B$2:$C$19))</f>
        <v>20</v>
      </c>
      <c r="AC18" s="160">
        <v>23</v>
      </c>
      <c r="AD18" s="158"/>
      <c r="AE18" s="159"/>
      <c r="AF18" s="160"/>
      <c r="AG18" s="158"/>
      <c r="AH18" s="159"/>
      <c r="AI18" s="160"/>
      <c r="AJ18" s="158"/>
      <c r="AK18" s="159"/>
      <c r="AL18" s="160"/>
      <c r="AM18" s="13"/>
    </row>
    <row r="19" spans="1:39" ht="20">
      <c r="A19" s="13"/>
      <c r="B19" s="13"/>
      <c r="C19" s="13"/>
      <c r="D19" s="13"/>
      <c r="E19" s="15"/>
      <c r="F19" s="15"/>
      <c r="G19" s="15"/>
      <c r="H19" s="15"/>
      <c r="I19" s="15"/>
      <c r="J19" s="15"/>
      <c r="K19" s="16"/>
      <c r="L19" s="16"/>
      <c r="M19" s="16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30" customHeight="1">
      <c r="A20" s="13"/>
      <c r="B20" s="279" t="s">
        <v>70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6" t="s">
        <v>559</v>
      </c>
      <c r="M20" s="277"/>
      <c r="N20" s="278"/>
      <c r="O20" s="276" t="s">
        <v>560</v>
      </c>
      <c r="P20" s="277"/>
      <c r="Q20" s="278"/>
      <c r="R20" s="276" t="s">
        <v>561</v>
      </c>
      <c r="S20" s="277"/>
      <c r="T20" s="278"/>
      <c r="U20" s="276" t="s">
        <v>562</v>
      </c>
      <c r="V20" s="277"/>
      <c r="W20" s="278"/>
      <c r="X20" s="276" t="s">
        <v>563</v>
      </c>
      <c r="Y20" s="277"/>
      <c r="Z20" s="278"/>
      <c r="AA20" s="276" t="s">
        <v>564</v>
      </c>
      <c r="AB20" s="277"/>
      <c r="AC20" s="278"/>
      <c r="AD20" s="276" t="s">
        <v>565</v>
      </c>
      <c r="AE20" s="277"/>
      <c r="AF20" s="278"/>
      <c r="AG20" s="276" t="s">
        <v>566</v>
      </c>
      <c r="AH20" s="277"/>
      <c r="AI20" s="278"/>
      <c r="AJ20" s="276" t="s">
        <v>567</v>
      </c>
      <c r="AK20" s="277"/>
      <c r="AL20" s="278"/>
      <c r="AM20" s="13"/>
    </row>
    <row r="21" spans="1:39" ht="19.5" customHeight="1">
      <c r="A21" s="13"/>
      <c r="B21" s="25" t="s">
        <v>76</v>
      </c>
      <c r="C21" s="25" t="s">
        <v>74</v>
      </c>
      <c r="D21" s="25" t="s">
        <v>75</v>
      </c>
      <c r="E21" s="26" t="s">
        <v>0</v>
      </c>
      <c r="F21" s="26" t="s">
        <v>1</v>
      </c>
      <c r="G21" s="26" t="s">
        <v>10</v>
      </c>
      <c r="H21" s="26" t="s">
        <v>83</v>
      </c>
      <c r="I21" s="26" t="s">
        <v>2</v>
      </c>
      <c r="J21" s="26"/>
      <c r="K21" s="26" t="s">
        <v>7</v>
      </c>
      <c r="L21" s="26" t="s">
        <v>72</v>
      </c>
      <c r="M21" s="26" t="s">
        <v>73</v>
      </c>
      <c r="N21" s="26" t="s">
        <v>66</v>
      </c>
      <c r="O21" s="26" t="s">
        <v>72</v>
      </c>
      <c r="P21" s="26" t="s">
        <v>73</v>
      </c>
      <c r="Q21" s="26" t="s">
        <v>66</v>
      </c>
      <c r="R21" s="26" t="s">
        <v>72</v>
      </c>
      <c r="S21" s="26" t="s">
        <v>73</v>
      </c>
      <c r="T21" s="26" t="s">
        <v>66</v>
      </c>
      <c r="U21" s="26" t="s">
        <v>72</v>
      </c>
      <c r="V21" s="26" t="s">
        <v>73</v>
      </c>
      <c r="W21" s="26" t="s">
        <v>66</v>
      </c>
      <c r="X21" s="26" t="s">
        <v>72</v>
      </c>
      <c r="Y21" s="26" t="s">
        <v>73</v>
      </c>
      <c r="Z21" s="26" t="s">
        <v>66</v>
      </c>
      <c r="AA21" s="26" t="s">
        <v>72</v>
      </c>
      <c r="AB21" s="26" t="s">
        <v>73</v>
      </c>
      <c r="AC21" s="26" t="s">
        <v>66</v>
      </c>
      <c r="AD21" s="26" t="s">
        <v>72</v>
      </c>
      <c r="AE21" s="26" t="s">
        <v>73</v>
      </c>
      <c r="AF21" s="26" t="s">
        <v>66</v>
      </c>
      <c r="AG21" s="26" t="s">
        <v>72</v>
      </c>
      <c r="AH21" s="26" t="s">
        <v>73</v>
      </c>
      <c r="AI21" s="26" t="s">
        <v>66</v>
      </c>
      <c r="AJ21" s="26" t="s">
        <v>72</v>
      </c>
      <c r="AK21" s="26" t="s">
        <v>73</v>
      </c>
      <c r="AL21" s="26" t="s">
        <v>66</v>
      </c>
      <c r="AM21" s="13"/>
    </row>
    <row r="22" spans="1:39" ht="17">
      <c r="A22" s="13"/>
      <c r="B22" s="208">
        <v>1</v>
      </c>
      <c r="C22" s="215">
        <f t="shared" ref="C22:C23" si="0">M22+P22+S22+V22+Y22+AB22+AE22+AH22+AK22</f>
        <v>120</v>
      </c>
      <c r="D22" s="7">
        <f t="shared" ref="D22:D23" si="1">C22-MINA(M22,P22,S22,V22,Y22,AB22,AE22,AH22,AK22)</f>
        <v>100</v>
      </c>
      <c r="E22" s="261" t="s">
        <v>26</v>
      </c>
      <c r="F22" s="261" t="s">
        <v>478</v>
      </c>
      <c r="G22" s="261" t="s">
        <v>20</v>
      </c>
      <c r="H22" s="261" t="s">
        <v>84</v>
      </c>
      <c r="I22" s="261" t="s">
        <v>482</v>
      </c>
      <c r="J22" s="261">
        <v>2001</v>
      </c>
      <c r="K22" s="262" t="s">
        <v>43</v>
      </c>
      <c r="L22" s="209">
        <v>1</v>
      </c>
      <c r="M22" s="210">
        <f>IF(L22="",0,LOOKUP(L22,'Matrice classement'!$B$2:$C$19))</f>
        <v>20</v>
      </c>
      <c r="N22" s="211">
        <v>19</v>
      </c>
      <c r="O22" s="209">
        <v>1</v>
      </c>
      <c r="P22" s="210">
        <f>IF(O22="",0,LOOKUP(O22,'Matrice classement'!$B$2:$C$19))</f>
        <v>20</v>
      </c>
      <c r="Q22" s="211">
        <v>7</v>
      </c>
      <c r="R22" s="209">
        <v>1</v>
      </c>
      <c r="S22" s="210">
        <f>IF(R22="",0,LOOKUP(R22,'Matrice classement'!$B$2:$C$19))</f>
        <v>20</v>
      </c>
      <c r="T22" s="211">
        <v>21</v>
      </c>
      <c r="U22" s="209">
        <v>1</v>
      </c>
      <c r="V22" s="210">
        <f>IF(U22="",0,LOOKUP(U22,'Matrice classement'!$B$2:$C$19))</f>
        <v>20</v>
      </c>
      <c r="W22" s="211">
        <v>24</v>
      </c>
      <c r="X22" s="209">
        <v>1</v>
      </c>
      <c r="Y22" s="210">
        <f>IF(X22="",0,LOOKUP(X22,'Matrice classement'!$B$2:$C$19))</f>
        <v>20</v>
      </c>
      <c r="Z22" s="211">
        <v>4</v>
      </c>
      <c r="AA22" s="209">
        <v>1</v>
      </c>
      <c r="AB22" s="210">
        <f>IF(AA22="",0,LOOKUP(AA22,'Matrice classement'!$B$2:$C$19))</f>
        <v>20</v>
      </c>
      <c r="AC22" s="211">
        <v>3</v>
      </c>
      <c r="AD22" s="209"/>
      <c r="AE22" s="210"/>
      <c r="AF22" s="211"/>
      <c r="AG22" s="209"/>
      <c r="AH22" s="210"/>
      <c r="AI22" s="211"/>
      <c r="AJ22" s="209"/>
      <c r="AK22" s="210"/>
      <c r="AL22" s="211"/>
      <c r="AM22" s="13"/>
    </row>
    <row r="23" spans="1:39" ht="17">
      <c r="A23" s="13"/>
      <c r="B23" s="20">
        <v>2</v>
      </c>
      <c r="C23" s="81">
        <f t="shared" si="0"/>
        <v>17</v>
      </c>
      <c r="D23" s="8">
        <f t="shared" si="1"/>
        <v>17</v>
      </c>
      <c r="E23" s="263" t="s">
        <v>730</v>
      </c>
      <c r="F23" s="263" t="s">
        <v>550</v>
      </c>
      <c r="G23" s="263" t="s">
        <v>14</v>
      </c>
      <c r="H23" s="263" t="s">
        <v>84</v>
      </c>
      <c r="I23" s="263" t="s">
        <v>731</v>
      </c>
      <c r="J23" s="263">
        <v>2002</v>
      </c>
      <c r="K23" s="264" t="s">
        <v>43</v>
      </c>
      <c r="L23" s="21" t="s">
        <v>273</v>
      </c>
      <c r="M23" s="22">
        <f>IF(L23="",0,LOOKUP(L23,'Matrice classement'!$B$2:$C$19))</f>
        <v>0</v>
      </c>
      <c r="N23" s="23" t="s">
        <v>273</v>
      </c>
      <c r="O23" s="21" t="s">
        <v>273</v>
      </c>
      <c r="P23" s="22">
        <f>IF(O23="",0,LOOKUP(O23,'Matrice classement'!$B$2:$C$19))</f>
        <v>0</v>
      </c>
      <c r="Q23" s="23" t="s">
        <v>273</v>
      </c>
      <c r="R23" s="21" t="s">
        <v>273</v>
      </c>
      <c r="S23" s="22">
        <f>IF(R23="",0,LOOKUP(R23,'Matrice classement'!$B$2:$C$19))</f>
        <v>0</v>
      </c>
      <c r="T23" s="23" t="s">
        <v>273</v>
      </c>
      <c r="U23" s="21" t="s">
        <v>273</v>
      </c>
      <c r="V23" s="22">
        <f>IF(U23="",0,LOOKUP(U23,'Matrice classement'!$B$2:$C$19))</f>
        <v>0</v>
      </c>
      <c r="W23" s="23" t="s">
        <v>273</v>
      </c>
      <c r="X23" s="21">
        <v>2</v>
      </c>
      <c r="Y23" s="22">
        <f>IF(X23="",0,LOOKUP(X23,'Matrice classement'!$B$2:$C$19))</f>
        <v>17</v>
      </c>
      <c r="Z23" s="23">
        <v>23</v>
      </c>
      <c r="AA23" s="21" t="s">
        <v>273</v>
      </c>
      <c r="AB23" s="22">
        <f>IF(AA23="",0,LOOKUP(AA23,'Matrice classement'!$B$2:$C$19))</f>
        <v>0</v>
      </c>
      <c r="AC23" s="23" t="s">
        <v>273</v>
      </c>
      <c r="AD23" s="21"/>
      <c r="AE23" s="22"/>
      <c r="AF23" s="23"/>
      <c r="AG23" s="21"/>
      <c r="AH23" s="22"/>
      <c r="AI23" s="23"/>
      <c r="AJ23" s="21"/>
      <c r="AK23" s="22"/>
      <c r="AL23" s="23"/>
      <c r="AM23" s="13"/>
    </row>
    <row r="24" spans="1:39" ht="20" customHeight="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3"/>
    </row>
    <row r="25" spans="1:39" ht="30" customHeight="1">
      <c r="A25" s="13"/>
      <c r="B25" s="279" t="s">
        <v>82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6" t="s">
        <v>559</v>
      </c>
      <c r="M25" s="277"/>
      <c r="N25" s="278"/>
      <c r="O25" s="276" t="s">
        <v>560</v>
      </c>
      <c r="P25" s="277"/>
      <c r="Q25" s="278"/>
      <c r="R25" s="276" t="s">
        <v>561</v>
      </c>
      <c r="S25" s="277"/>
      <c r="T25" s="278"/>
      <c r="U25" s="276" t="s">
        <v>562</v>
      </c>
      <c r="V25" s="277"/>
      <c r="W25" s="278"/>
      <c r="X25" s="276" t="s">
        <v>563</v>
      </c>
      <c r="Y25" s="277"/>
      <c r="Z25" s="278"/>
      <c r="AA25" s="276" t="s">
        <v>564</v>
      </c>
      <c r="AB25" s="277"/>
      <c r="AC25" s="278"/>
      <c r="AD25" s="276" t="s">
        <v>565</v>
      </c>
      <c r="AE25" s="277"/>
      <c r="AF25" s="278"/>
      <c r="AG25" s="276" t="s">
        <v>566</v>
      </c>
      <c r="AH25" s="277"/>
      <c r="AI25" s="278"/>
      <c r="AJ25" s="276" t="s">
        <v>567</v>
      </c>
      <c r="AK25" s="277"/>
      <c r="AL25" s="278"/>
      <c r="AM25" s="13"/>
    </row>
    <row r="26" spans="1:39" ht="20" customHeight="1">
      <c r="A26" s="13"/>
      <c r="B26" s="25" t="s">
        <v>76</v>
      </c>
      <c r="C26" s="25" t="s">
        <v>74</v>
      </c>
      <c r="D26" s="25" t="s">
        <v>75</v>
      </c>
      <c r="E26" s="26" t="s">
        <v>0</v>
      </c>
      <c r="F26" s="26" t="s">
        <v>1</v>
      </c>
      <c r="G26" s="26" t="s">
        <v>10</v>
      </c>
      <c r="H26" s="26" t="s">
        <v>83</v>
      </c>
      <c r="I26" s="26" t="s">
        <v>2</v>
      </c>
      <c r="J26" s="26" t="s">
        <v>180</v>
      </c>
      <c r="K26" s="26" t="s">
        <v>7</v>
      </c>
      <c r="L26" s="26" t="s">
        <v>72</v>
      </c>
      <c r="M26" s="26" t="s">
        <v>73</v>
      </c>
      <c r="N26" s="26" t="s">
        <v>66</v>
      </c>
      <c r="O26" s="26" t="s">
        <v>72</v>
      </c>
      <c r="P26" s="26" t="s">
        <v>73</v>
      </c>
      <c r="Q26" s="26" t="s">
        <v>66</v>
      </c>
      <c r="R26" s="26" t="s">
        <v>72</v>
      </c>
      <c r="S26" s="26" t="s">
        <v>73</v>
      </c>
      <c r="T26" s="26" t="s">
        <v>66</v>
      </c>
      <c r="U26" s="26" t="s">
        <v>72</v>
      </c>
      <c r="V26" s="26" t="s">
        <v>73</v>
      </c>
      <c r="W26" s="26" t="s">
        <v>66</v>
      </c>
      <c r="X26" s="26" t="s">
        <v>72</v>
      </c>
      <c r="Y26" s="26" t="s">
        <v>73</v>
      </c>
      <c r="Z26" s="26" t="s">
        <v>66</v>
      </c>
      <c r="AA26" s="26" t="s">
        <v>72</v>
      </c>
      <c r="AB26" s="26" t="s">
        <v>73</v>
      </c>
      <c r="AC26" s="26" t="s">
        <v>66</v>
      </c>
      <c r="AD26" s="26" t="s">
        <v>72</v>
      </c>
      <c r="AE26" s="26" t="s">
        <v>73</v>
      </c>
      <c r="AF26" s="26" t="s">
        <v>66</v>
      </c>
      <c r="AG26" s="26" t="s">
        <v>72</v>
      </c>
      <c r="AH26" s="26" t="s">
        <v>73</v>
      </c>
      <c r="AI26" s="26" t="s">
        <v>66</v>
      </c>
      <c r="AJ26" s="26" t="s">
        <v>72</v>
      </c>
      <c r="AK26" s="26" t="s">
        <v>73</v>
      </c>
      <c r="AL26" s="26" t="s">
        <v>66</v>
      </c>
      <c r="AM26" s="13"/>
    </row>
    <row r="27" spans="1:39" ht="19.5" customHeight="1">
      <c r="A27" s="13"/>
      <c r="B27" s="10">
        <v>1</v>
      </c>
      <c r="C27" s="80">
        <f>M27+P27+S27+V27+Y27+AB27+AE27+AH27+AK27</f>
        <v>112</v>
      </c>
      <c r="D27" s="9">
        <f>C27-MINA(M27,P27,S27,V27,Y27,AB27,AE27,AH27,AK27)</f>
        <v>97</v>
      </c>
      <c r="E27" s="93" t="s">
        <v>26</v>
      </c>
      <c r="F27" s="237" t="s">
        <v>114</v>
      </c>
      <c r="G27" s="237" t="s">
        <v>20</v>
      </c>
      <c r="H27" s="237" t="s">
        <v>84</v>
      </c>
      <c r="I27" s="237" t="s">
        <v>651</v>
      </c>
      <c r="J27" s="237">
        <v>2002</v>
      </c>
      <c r="K27" s="238" t="s">
        <v>109</v>
      </c>
      <c r="L27" s="11">
        <v>1</v>
      </c>
      <c r="M27" s="12">
        <f>IF(L27="",0,LOOKUP(L27,'Matrice classement'!$B$2:$C$19))</f>
        <v>20</v>
      </c>
      <c r="N27" s="4">
        <v>35</v>
      </c>
      <c r="O27" s="11">
        <v>3</v>
      </c>
      <c r="P27" s="12">
        <f>IF(O27="",0,LOOKUP(O27,'Matrice classement'!$B$2:$C$19))</f>
        <v>15</v>
      </c>
      <c r="Q27" s="4">
        <v>48</v>
      </c>
      <c r="R27" s="11">
        <v>1</v>
      </c>
      <c r="S27" s="12">
        <f>IF(R27="",0,LOOKUP(R27,'Matrice classement'!$B$2:$C$19))</f>
        <v>20</v>
      </c>
      <c r="T27" s="4">
        <v>39</v>
      </c>
      <c r="U27" s="11">
        <v>1</v>
      </c>
      <c r="V27" s="12">
        <f>IF(U27="",0,LOOKUP(U27,'Matrice classement'!$B$2:$C$19))</f>
        <v>20</v>
      </c>
      <c r="W27" s="4">
        <v>42</v>
      </c>
      <c r="X27" s="11">
        <v>2</v>
      </c>
      <c r="Y27" s="12">
        <f>IF(X27="",0,LOOKUP(X27,'Matrice classement'!$B$2:$C$19))</f>
        <v>17</v>
      </c>
      <c r="Z27" s="4">
        <v>10</v>
      </c>
      <c r="AA27" s="11">
        <v>1</v>
      </c>
      <c r="AB27" s="12">
        <f>IF(AA27="",0,LOOKUP(AA27,'Matrice classement'!$B$2:$C$19))</f>
        <v>20</v>
      </c>
      <c r="AC27" s="4">
        <v>17</v>
      </c>
      <c r="AD27" s="11"/>
      <c r="AE27" s="12"/>
      <c r="AF27" s="4"/>
      <c r="AG27" s="11"/>
      <c r="AH27" s="12"/>
      <c r="AI27" s="4"/>
      <c r="AJ27" s="11"/>
      <c r="AK27" s="12"/>
      <c r="AL27" s="4"/>
      <c r="AM27" s="13"/>
    </row>
    <row r="28" spans="1:39" ht="17">
      <c r="A28" s="13"/>
      <c r="B28" s="10">
        <f t="shared" ref="B28:B31" si="2">B27+1</f>
        <v>2</v>
      </c>
      <c r="C28" s="80">
        <f>M28+P28+S28+V28+Y28+AB28+AE28+AH28+AK28</f>
        <v>99</v>
      </c>
      <c r="D28" s="9">
        <f>C28-MINA(M28,P28,S28,V28,Y28,AB28,AE28,AH28,AK28)</f>
        <v>84</v>
      </c>
      <c r="E28" s="28" t="s">
        <v>231</v>
      </c>
      <c r="F28" s="28" t="s">
        <v>9</v>
      </c>
      <c r="G28" s="28" t="s">
        <v>23</v>
      </c>
      <c r="H28" s="28" t="s">
        <v>84</v>
      </c>
      <c r="I28" s="28" t="s">
        <v>653</v>
      </c>
      <c r="J28" s="28">
        <v>1999</v>
      </c>
      <c r="K28" s="29" t="s">
        <v>109</v>
      </c>
      <c r="L28" s="11">
        <v>3</v>
      </c>
      <c r="M28" s="12">
        <f>IF(L28="",0,LOOKUP(L28,'Matrice classement'!$B$2:$C$19))</f>
        <v>15</v>
      </c>
      <c r="N28" s="4">
        <v>39</v>
      </c>
      <c r="O28" s="11">
        <v>1</v>
      </c>
      <c r="P28" s="12">
        <f>IF(O28="",0,LOOKUP(O28,'Matrice classement'!$B$2:$C$19))</f>
        <v>20</v>
      </c>
      <c r="Q28" s="4">
        <v>19</v>
      </c>
      <c r="R28" s="11">
        <v>2</v>
      </c>
      <c r="S28" s="12">
        <f>IF(R28="",0,LOOKUP(R28,'Matrice classement'!$B$2:$C$19))</f>
        <v>17</v>
      </c>
      <c r="T28" s="4">
        <v>39</v>
      </c>
      <c r="U28" s="11">
        <v>3</v>
      </c>
      <c r="V28" s="12">
        <f>IF(U28="",0,LOOKUP(U28,'Matrice classement'!$B$2:$C$19))</f>
        <v>15</v>
      </c>
      <c r="W28" s="4">
        <v>52</v>
      </c>
      <c r="X28" s="11">
        <v>3</v>
      </c>
      <c r="Y28" s="12">
        <f>IF(X28="",0,LOOKUP(X28,'Matrice classement'!$B$2:$C$19))</f>
        <v>15</v>
      </c>
      <c r="Z28" s="4">
        <v>13</v>
      </c>
      <c r="AA28" s="11">
        <v>2</v>
      </c>
      <c r="AB28" s="12">
        <f>IF(AA28="",0,LOOKUP(AA28,'Matrice classement'!$B$2:$C$19))</f>
        <v>17</v>
      </c>
      <c r="AC28" s="4">
        <v>46</v>
      </c>
      <c r="AD28" s="11"/>
      <c r="AE28" s="12"/>
      <c r="AF28" s="4"/>
      <c r="AG28" s="11"/>
      <c r="AH28" s="12"/>
      <c r="AI28" s="4"/>
      <c r="AJ28" s="11"/>
      <c r="AK28" s="12"/>
      <c r="AL28" s="4"/>
      <c r="AM28" s="13"/>
    </row>
    <row r="29" spans="1:39" ht="19.5" customHeight="1">
      <c r="A29" s="13"/>
      <c r="B29" s="10">
        <f t="shared" si="2"/>
        <v>3</v>
      </c>
      <c r="C29" s="80">
        <f>M29+P29+S29+V29+Y29+AB29+AE29+AH29+AK29</f>
        <v>71</v>
      </c>
      <c r="D29" s="9">
        <f>C29-MINA(M29,P29,S29,V29,Y29,AB29,AE29,AH29,AK29)</f>
        <v>71</v>
      </c>
      <c r="E29" s="93" t="s">
        <v>87</v>
      </c>
      <c r="F29" s="93" t="s">
        <v>296</v>
      </c>
      <c r="G29" s="93" t="s">
        <v>14</v>
      </c>
      <c r="H29" s="93" t="s">
        <v>84</v>
      </c>
      <c r="I29" s="93" t="s">
        <v>654</v>
      </c>
      <c r="J29" s="93">
        <v>2005</v>
      </c>
      <c r="K29" s="93" t="s">
        <v>109</v>
      </c>
      <c r="L29" s="11">
        <v>4</v>
      </c>
      <c r="M29" s="12">
        <f>IF(L29="",0,LOOKUP(L29,'Matrice classement'!$B$2:$C$19))</f>
        <v>13</v>
      </c>
      <c r="N29" s="4">
        <v>44</v>
      </c>
      <c r="O29" s="11">
        <v>6</v>
      </c>
      <c r="P29" s="12">
        <f>IF(O29="",0,LOOKUP(O29,'Matrice classement'!$B$2:$C$19))</f>
        <v>10</v>
      </c>
      <c r="Q29" s="4">
        <v>72</v>
      </c>
      <c r="R29" s="11">
        <v>3</v>
      </c>
      <c r="S29" s="12">
        <f>IF(R29="",0,LOOKUP(R29,'Matrice classement'!$B$2:$C$19))</f>
        <v>15</v>
      </c>
      <c r="T29" s="4">
        <v>48</v>
      </c>
      <c r="U29" s="11">
        <v>4</v>
      </c>
      <c r="V29" s="12">
        <f>IF(U29="",0,LOOKUP(U29,'Matrice classement'!$B$2:$C$19))</f>
        <v>13</v>
      </c>
      <c r="W29" s="4">
        <v>53</v>
      </c>
      <c r="X29" s="11">
        <v>1</v>
      </c>
      <c r="Y29" s="12">
        <f>IF(X29="",0,LOOKUP(X29,'Matrice classement'!$B$2:$C$19))</f>
        <v>20</v>
      </c>
      <c r="Z29" s="4">
        <v>7</v>
      </c>
      <c r="AA29" s="11" t="s">
        <v>273</v>
      </c>
      <c r="AB29" s="12">
        <f>IF(AA29="",0,LOOKUP(AA29,'Matrice classement'!$B$2:$C$19))</f>
        <v>0</v>
      </c>
      <c r="AC29" s="4" t="s">
        <v>273</v>
      </c>
      <c r="AD29" s="11"/>
      <c r="AE29" s="12"/>
      <c r="AF29" s="4"/>
      <c r="AG29" s="11"/>
      <c r="AH29" s="12"/>
      <c r="AI29" s="4"/>
      <c r="AJ29" s="11"/>
      <c r="AK29" s="12"/>
      <c r="AL29" s="4"/>
      <c r="AM29" s="13"/>
    </row>
    <row r="30" spans="1:39" ht="19.5" customHeight="1">
      <c r="A30" s="13"/>
      <c r="B30" s="10">
        <f t="shared" si="2"/>
        <v>4</v>
      </c>
      <c r="C30" s="60">
        <f>M30+P30+S30+V30+Y30+AB30+AE30+AH30+AK30</f>
        <v>58</v>
      </c>
      <c r="D30" s="59">
        <f>C30-MINA(M30,P30,S30,V30,Y30,AB30,AE30,AH30,AK30)</f>
        <v>58</v>
      </c>
      <c r="E30" s="93" t="s">
        <v>36</v>
      </c>
      <c r="F30" s="237" t="s">
        <v>255</v>
      </c>
      <c r="G30" s="237" t="s">
        <v>14</v>
      </c>
      <c r="H30" s="237" t="s">
        <v>84</v>
      </c>
      <c r="I30" s="237" t="s">
        <v>652</v>
      </c>
      <c r="J30" s="237">
        <v>2001</v>
      </c>
      <c r="K30" s="238" t="s">
        <v>109</v>
      </c>
      <c r="L30" s="11">
        <v>2</v>
      </c>
      <c r="M30" s="12">
        <f>IF(L30="",0,LOOKUP(L30,'Matrice classement'!$B$2:$C$19))</f>
        <v>17</v>
      </c>
      <c r="N30" s="4">
        <v>38</v>
      </c>
      <c r="O30" s="11">
        <v>5</v>
      </c>
      <c r="P30" s="12">
        <f>IF(O30="",0,LOOKUP(O30,'Matrice classement'!$B$2:$C$19))</f>
        <v>11</v>
      </c>
      <c r="Q30" s="4">
        <v>71</v>
      </c>
      <c r="R30" s="11">
        <v>4</v>
      </c>
      <c r="S30" s="12">
        <f>IF(R30="",0,LOOKUP(R30,'Matrice classement'!$B$2:$C$19))</f>
        <v>13</v>
      </c>
      <c r="T30" s="4">
        <v>55</v>
      </c>
      <c r="U30" s="11">
        <v>2</v>
      </c>
      <c r="V30" s="12">
        <f>IF(U30="",0,LOOKUP(U30,'Matrice classement'!$B$2:$C$19))</f>
        <v>17</v>
      </c>
      <c r="W30" s="4">
        <v>43</v>
      </c>
      <c r="X30" s="11" t="s">
        <v>273</v>
      </c>
      <c r="Y30" s="12">
        <f>IF(X30="",0,LOOKUP(X30,'Matrice classement'!$B$2:$C$19))</f>
        <v>0</v>
      </c>
      <c r="Z30" s="4" t="s">
        <v>273</v>
      </c>
      <c r="AA30" s="11" t="s">
        <v>273</v>
      </c>
      <c r="AB30" s="12">
        <f>IF(AA30="",0,LOOKUP(AA30,'Matrice classement'!$B$2:$C$19))</f>
        <v>0</v>
      </c>
      <c r="AC30" s="4" t="s">
        <v>273</v>
      </c>
      <c r="AD30" s="11"/>
      <c r="AE30" s="12"/>
      <c r="AF30" s="4"/>
      <c r="AG30" s="11"/>
      <c r="AH30" s="12"/>
      <c r="AI30" s="4"/>
      <c r="AJ30" s="11"/>
      <c r="AK30" s="12"/>
      <c r="AL30" s="4"/>
      <c r="AM30" s="13"/>
    </row>
    <row r="31" spans="1:39" ht="17">
      <c r="A31" s="13"/>
      <c r="B31" s="10">
        <f t="shared" si="2"/>
        <v>5</v>
      </c>
      <c r="C31" s="80">
        <f>M31+P31+S31+V31+Y31+AB31+AE31+AH31+AK31</f>
        <v>17</v>
      </c>
      <c r="D31" s="9">
        <f>C31-MINA(M31,P31,S31,V31,Y31,AB31,AE31,AH31,AK31)</f>
        <v>17</v>
      </c>
      <c r="E31" s="28" t="s">
        <v>59</v>
      </c>
      <c r="F31" s="30" t="s">
        <v>112</v>
      </c>
      <c r="G31" s="30" t="s">
        <v>13</v>
      </c>
      <c r="H31" s="30" t="s">
        <v>84</v>
      </c>
      <c r="I31" s="30" t="s">
        <v>658</v>
      </c>
      <c r="J31" s="30">
        <v>1997</v>
      </c>
      <c r="K31" s="31" t="s">
        <v>109</v>
      </c>
      <c r="L31" s="11" t="s">
        <v>273</v>
      </c>
      <c r="M31" s="12">
        <f>IF(L31="",0,LOOKUP(L31,'Matrice classement'!$B$2:$C$19))</f>
        <v>0</v>
      </c>
      <c r="N31" s="4" t="s">
        <v>273</v>
      </c>
      <c r="O31" s="11">
        <v>2</v>
      </c>
      <c r="P31" s="12">
        <f>IF(O31="",0,LOOKUP(O31,'Matrice classement'!$B$2:$C$19))</f>
        <v>17</v>
      </c>
      <c r="Q31" s="4">
        <v>43</v>
      </c>
      <c r="R31" s="114" t="s">
        <v>694</v>
      </c>
      <c r="S31" s="12">
        <f>IF(R31="",0,LOOKUP(R31,'Matrice classement'!$B$2:$C$19))</f>
        <v>0</v>
      </c>
      <c r="T31" s="115" t="s">
        <v>696</v>
      </c>
      <c r="U31" s="114" t="s">
        <v>694</v>
      </c>
      <c r="V31" s="12">
        <f>IF(U31="",0,LOOKUP(U31,'Matrice classement'!$B$2:$C$19))</f>
        <v>0</v>
      </c>
      <c r="W31" s="115" t="s">
        <v>696</v>
      </c>
      <c r="X31" s="11" t="s">
        <v>273</v>
      </c>
      <c r="Y31" s="12">
        <f>IF(X31="",0,LOOKUP(X31,'Matrice classement'!$B$2:$C$19))</f>
        <v>0</v>
      </c>
      <c r="Z31" s="4" t="s">
        <v>273</v>
      </c>
      <c r="AA31" s="11" t="s">
        <v>273</v>
      </c>
      <c r="AB31" s="12">
        <f>IF(AA31="",0,LOOKUP(AA31,'Matrice classement'!$B$2:$C$19))</f>
        <v>0</v>
      </c>
      <c r="AC31" s="4" t="s">
        <v>273</v>
      </c>
      <c r="AD31" s="11"/>
      <c r="AE31" s="12"/>
      <c r="AF31" s="4"/>
      <c r="AG31" s="11"/>
      <c r="AH31" s="12"/>
      <c r="AI31" s="4"/>
      <c r="AJ31" s="11"/>
      <c r="AK31" s="12"/>
      <c r="AL31" s="4"/>
      <c r="AM31" s="13"/>
    </row>
    <row r="32" spans="1:39" ht="19.5" customHeight="1">
      <c r="A32" s="13"/>
      <c r="B32" s="20">
        <v>6</v>
      </c>
      <c r="C32" s="61">
        <f>M32+P32+S32+V32+Y32+AB32+AE32+AH32+AK32</f>
        <v>13</v>
      </c>
      <c r="D32" s="58">
        <f>C32-MINA(M32,P32,S32,V32,Y32,AB32,AE32,AH32,AK32)</f>
        <v>13</v>
      </c>
      <c r="E32" s="34" t="s">
        <v>670</v>
      </c>
      <c r="F32" s="137" t="s">
        <v>105</v>
      </c>
      <c r="G32" s="137" t="s">
        <v>23</v>
      </c>
      <c r="H32" s="137" t="s">
        <v>84</v>
      </c>
      <c r="I32" s="137" t="s">
        <v>676</v>
      </c>
      <c r="J32" s="137">
        <v>2000</v>
      </c>
      <c r="K32" s="137" t="s">
        <v>109</v>
      </c>
      <c r="L32" s="21" t="s">
        <v>273</v>
      </c>
      <c r="M32" s="22">
        <f>IF(L32="",0,LOOKUP(L32,'Matrice classement'!$B$2:$C$19))</f>
        <v>0</v>
      </c>
      <c r="N32" s="23" t="s">
        <v>273</v>
      </c>
      <c r="O32" s="21">
        <v>4</v>
      </c>
      <c r="P32" s="22">
        <f>IF(O32="",0,LOOKUP(O32,'Matrice classement'!$B$2:$C$19))</f>
        <v>13</v>
      </c>
      <c r="Q32" s="23">
        <v>60</v>
      </c>
      <c r="R32" s="21" t="s">
        <v>273</v>
      </c>
      <c r="S32" s="22">
        <f>IF(R32="",0,LOOKUP(R32,'Matrice classement'!$B$2:$C$19))</f>
        <v>0</v>
      </c>
      <c r="T32" s="23" t="s">
        <v>273</v>
      </c>
      <c r="U32" s="21" t="s">
        <v>273</v>
      </c>
      <c r="V32" s="22">
        <f>IF(U32="",0,LOOKUP(U32,'Matrice classement'!$B$2:$C$19))</f>
        <v>0</v>
      </c>
      <c r="W32" s="23" t="s">
        <v>273</v>
      </c>
      <c r="X32" s="21" t="s">
        <v>273</v>
      </c>
      <c r="Y32" s="22">
        <f>IF(X32="",0,LOOKUP(X32,'Matrice classement'!$B$2:$C$19))</f>
        <v>0</v>
      </c>
      <c r="Z32" s="23" t="s">
        <v>273</v>
      </c>
      <c r="AA32" s="21" t="s">
        <v>273</v>
      </c>
      <c r="AB32" s="22">
        <f>IF(AA32="",0,LOOKUP(AA32,'Matrice classement'!$B$2:$C$19))</f>
        <v>0</v>
      </c>
      <c r="AC32" s="23" t="s">
        <v>273</v>
      </c>
      <c r="AD32" s="21"/>
      <c r="AE32" s="22"/>
      <c r="AF32" s="23"/>
      <c r="AG32" s="21"/>
      <c r="AH32" s="22"/>
      <c r="AI32" s="23"/>
      <c r="AJ32" s="21"/>
      <c r="AK32" s="22"/>
      <c r="AL32" s="23"/>
      <c r="AM32" s="13"/>
    </row>
    <row r="33" spans="1:39" ht="17">
      <c r="A33" s="13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4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3"/>
    </row>
    <row r="34" spans="1:39" ht="30" customHeight="1">
      <c r="A34" s="13"/>
      <c r="B34" s="279" t="s">
        <v>71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6" t="s">
        <v>559</v>
      </c>
      <c r="M34" s="277"/>
      <c r="N34" s="278"/>
      <c r="O34" s="276" t="s">
        <v>560</v>
      </c>
      <c r="P34" s="277"/>
      <c r="Q34" s="278"/>
      <c r="R34" s="276" t="s">
        <v>561</v>
      </c>
      <c r="S34" s="277"/>
      <c r="T34" s="278"/>
      <c r="U34" s="276" t="s">
        <v>562</v>
      </c>
      <c r="V34" s="277"/>
      <c r="W34" s="278"/>
      <c r="X34" s="276" t="s">
        <v>563</v>
      </c>
      <c r="Y34" s="277"/>
      <c r="Z34" s="278"/>
      <c r="AA34" s="276" t="s">
        <v>564</v>
      </c>
      <c r="AB34" s="277"/>
      <c r="AC34" s="278"/>
      <c r="AD34" s="276" t="s">
        <v>565</v>
      </c>
      <c r="AE34" s="277"/>
      <c r="AF34" s="278"/>
      <c r="AG34" s="276" t="s">
        <v>566</v>
      </c>
      <c r="AH34" s="277"/>
      <c r="AI34" s="278"/>
      <c r="AJ34" s="276" t="s">
        <v>567</v>
      </c>
      <c r="AK34" s="277"/>
      <c r="AL34" s="278"/>
      <c r="AM34" s="13"/>
    </row>
    <row r="35" spans="1:39" ht="20" customHeight="1">
      <c r="A35" s="13"/>
      <c r="B35" s="25" t="s">
        <v>76</v>
      </c>
      <c r="C35" s="25" t="s">
        <v>74</v>
      </c>
      <c r="D35" s="25" t="s">
        <v>75</v>
      </c>
      <c r="E35" s="26" t="s">
        <v>0</v>
      </c>
      <c r="F35" s="26" t="s">
        <v>1</v>
      </c>
      <c r="G35" s="26" t="s">
        <v>10</v>
      </c>
      <c r="H35" s="26" t="s">
        <v>83</v>
      </c>
      <c r="I35" s="26" t="s">
        <v>2</v>
      </c>
      <c r="J35" s="26" t="s">
        <v>180</v>
      </c>
      <c r="K35" s="26" t="s">
        <v>7</v>
      </c>
      <c r="L35" s="26" t="s">
        <v>72</v>
      </c>
      <c r="M35" s="26" t="s">
        <v>73</v>
      </c>
      <c r="N35" s="26" t="s">
        <v>66</v>
      </c>
      <c r="O35" s="26" t="s">
        <v>72</v>
      </c>
      <c r="P35" s="26" t="s">
        <v>73</v>
      </c>
      <c r="Q35" s="26" t="s">
        <v>66</v>
      </c>
      <c r="R35" s="26" t="s">
        <v>72</v>
      </c>
      <c r="S35" s="26" t="s">
        <v>73</v>
      </c>
      <c r="T35" s="26" t="s">
        <v>66</v>
      </c>
      <c r="U35" s="26" t="s">
        <v>72</v>
      </c>
      <c r="V35" s="26" t="s">
        <v>73</v>
      </c>
      <c r="W35" s="26" t="s">
        <v>66</v>
      </c>
      <c r="X35" s="26" t="s">
        <v>72</v>
      </c>
      <c r="Y35" s="26" t="s">
        <v>73</v>
      </c>
      <c r="Z35" s="26" t="s">
        <v>66</v>
      </c>
      <c r="AA35" s="26" t="s">
        <v>72</v>
      </c>
      <c r="AB35" s="26" t="s">
        <v>73</v>
      </c>
      <c r="AC35" s="26" t="s">
        <v>66</v>
      </c>
      <c r="AD35" s="26" t="s">
        <v>72</v>
      </c>
      <c r="AE35" s="26" t="s">
        <v>73</v>
      </c>
      <c r="AF35" s="26" t="s">
        <v>66</v>
      </c>
      <c r="AG35" s="26" t="s">
        <v>72</v>
      </c>
      <c r="AH35" s="26" t="s">
        <v>73</v>
      </c>
      <c r="AI35" s="26" t="s">
        <v>66</v>
      </c>
      <c r="AJ35" s="26" t="s">
        <v>72</v>
      </c>
      <c r="AK35" s="26" t="s">
        <v>73</v>
      </c>
      <c r="AL35" s="26" t="s">
        <v>66</v>
      </c>
      <c r="AM35" s="13"/>
    </row>
    <row r="36" spans="1:39" ht="17">
      <c r="A36" s="13"/>
      <c r="B36" s="10">
        <v>1</v>
      </c>
      <c r="C36" s="80">
        <f t="shared" ref="C36:C38" si="3">M36+P36+S36+V36+Y36+AB36+AE36+AH36+AK36</f>
        <v>117</v>
      </c>
      <c r="D36" s="9">
        <f t="shared" ref="D36:D38" si="4">C36-MINA(M36,P36,S36,V36,Y36,AB36,AE36,AH36,AK36)</f>
        <v>100</v>
      </c>
      <c r="E36" s="32" t="s">
        <v>338</v>
      </c>
      <c r="F36" s="32" t="s">
        <v>37</v>
      </c>
      <c r="G36" s="32" t="s">
        <v>14</v>
      </c>
      <c r="H36" s="32" t="s">
        <v>84</v>
      </c>
      <c r="I36" s="32" t="s">
        <v>339</v>
      </c>
      <c r="J36" s="32">
        <v>2001</v>
      </c>
      <c r="K36" s="212" t="s">
        <v>56</v>
      </c>
      <c r="L36" s="11">
        <v>1</v>
      </c>
      <c r="M36" s="12">
        <f>IF(L36="",0,LOOKUP(L36,'Matrice classement'!$B$2:$C$19))</f>
        <v>20</v>
      </c>
      <c r="N36" s="4">
        <v>6</v>
      </c>
      <c r="O36" s="11">
        <v>1</v>
      </c>
      <c r="P36" s="12">
        <f>IF(O36="",0,LOOKUP(O36,'Matrice classement'!$B$2:$C$19))</f>
        <v>20</v>
      </c>
      <c r="Q36" s="4">
        <v>6</v>
      </c>
      <c r="R36" s="11">
        <v>2</v>
      </c>
      <c r="S36" s="12">
        <f>IF(R36="",0,LOOKUP(R36,'Matrice classement'!$B$2:$C$19))</f>
        <v>17</v>
      </c>
      <c r="T36" s="4">
        <v>11</v>
      </c>
      <c r="U36" s="11">
        <v>1</v>
      </c>
      <c r="V36" s="12">
        <f>IF(U36="",0,LOOKUP(U36,'Matrice classement'!$B$2:$C$19))</f>
        <v>20</v>
      </c>
      <c r="W36" s="4">
        <v>9</v>
      </c>
      <c r="X36" s="11">
        <v>1</v>
      </c>
      <c r="Y36" s="12">
        <f>IF(X36="",0,LOOKUP(X36,'Matrice classement'!$B$2:$C$19))</f>
        <v>20</v>
      </c>
      <c r="Z36" s="4">
        <v>3</v>
      </c>
      <c r="AA36" s="11">
        <v>1</v>
      </c>
      <c r="AB36" s="12">
        <f>IF(AA36="",0,LOOKUP(AA36,'Matrice classement'!$B$2:$C$19))</f>
        <v>20</v>
      </c>
      <c r="AC36" s="4">
        <v>4</v>
      </c>
      <c r="AD36" s="11"/>
      <c r="AE36" s="12"/>
      <c r="AF36" s="4"/>
      <c r="AG36" s="114"/>
      <c r="AH36" s="3"/>
      <c r="AI36" s="115"/>
      <c r="AJ36" s="114"/>
      <c r="AK36" s="3"/>
      <c r="AL36" s="115"/>
      <c r="AM36" s="13"/>
    </row>
    <row r="37" spans="1:39" ht="20" customHeight="1">
      <c r="A37" s="13"/>
      <c r="B37" s="10">
        <v>2</v>
      </c>
      <c r="C37" s="80">
        <f t="shared" si="3"/>
        <v>103</v>
      </c>
      <c r="D37" s="9">
        <f>C37-MINA(M37,P37,S37,V37,Y37,AB37,AE37,AH37,AK37)</f>
        <v>88</v>
      </c>
      <c r="E37" s="32" t="s">
        <v>253</v>
      </c>
      <c r="F37" s="32" t="s">
        <v>58</v>
      </c>
      <c r="G37" s="32" t="s">
        <v>14</v>
      </c>
      <c r="H37" s="32" t="s">
        <v>84</v>
      </c>
      <c r="I37" s="32" t="s">
        <v>483</v>
      </c>
      <c r="J37" s="32">
        <v>2003</v>
      </c>
      <c r="K37" s="212" t="s">
        <v>56</v>
      </c>
      <c r="L37" s="11">
        <v>2</v>
      </c>
      <c r="M37" s="12">
        <f>IF(L37="",0,LOOKUP(L37,'Matrice classement'!$B$2:$C$19))</f>
        <v>17</v>
      </c>
      <c r="N37" s="4">
        <v>26</v>
      </c>
      <c r="O37" s="11">
        <v>2</v>
      </c>
      <c r="P37" s="12">
        <f>IF(O37="",0,LOOKUP(O37,'Matrice classement'!$B$2:$C$19))</f>
        <v>17</v>
      </c>
      <c r="Q37" s="4">
        <v>17</v>
      </c>
      <c r="R37" s="11">
        <v>1</v>
      </c>
      <c r="S37" s="12">
        <f>IF(R37="",0,LOOKUP(R37,'Matrice classement'!$B$2:$C$19))</f>
        <v>20</v>
      </c>
      <c r="T37" s="4">
        <v>4</v>
      </c>
      <c r="U37" s="11">
        <v>3</v>
      </c>
      <c r="V37" s="12">
        <f>IF(U37="",0,LOOKUP(U37,'Matrice classement'!$B$2:$C$19))</f>
        <v>15</v>
      </c>
      <c r="W37" s="4">
        <v>18</v>
      </c>
      <c r="X37" s="11">
        <v>2</v>
      </c>
      <c r="Y37" s="12">
        <f>IF(X37="",0,LOOKUP(X37,'Matrice classement'!$B$2:$C$19))</f>
        <v>17</v>
      </c>
      <c r="Z37" s="4">
        <v>6</v>
      </c>
      <c r="AA37" s="11">
        <v>2</v>
      </c>
      <c r="AB37" s="12">
        <f>IF(AA37="",0,LOOKUP(AA37,'Matrice classement'!$B$2:$C$19))</f>
        <v>17</v>
      </c>
      <c r="AC37" s="4">
        <v>15</v>
      </c>
      <c r="AD37" s="11"/>
      <c r="AE37" s="12"/>
      <c r="AF37" s="4"/>
      <c r="AG37" s="11"/>
      <c r="AH37" s="12"/>
      <c r="AI37" s="4"/>
      <c r="AJ37" s="11"/>
      <c r="AK37" s="12"/>
      <c r="AL37" s="4"/>
      <c r="AM37" s="13"/>
    </row>
    <row r="38" spans="1:39" ht="20" customHeight="1">
      <c r="A38" s="13"/>
      <c r="B38" s="20">
        <v>3</v>
      </c>
      <c r="C38" s="81">
        <f t="shared" si="3"/>
        <v>77</v>
      </c>
      <c r="D38" s="8">
        <f t="shared" si="4"/>
        <v>77</v>
      </c>
      <c r="E38" s="36" t="s">
        <v>664</v>
      </c>
      <c r="F38" s="36" t="s">
        <v>577</v>
      </c>
      <c r="G38" s="36" t="s">
        <v>14</v>
      </c>
      <c r="H38" s="36" t="s">
        <v>84</v>
      </c>
      <c r="I38" s="36" t="s">
        <v>665</v>
      </c>
      <c r="J38" s="36">
        <v>2001</v>
      </c>
      <c r="K38" s="213" t="s">
        <v>56</v>
      </c>
      <c r="L38" s="21">
        <v>3</v>
      </c>
      <c r="M38" s="22">
        <f>IF(L38="",0,LOOKUP(L38,'Matrice classement'!$B$2:$C$19))</f>
        <v>15</v>
      </c>
      <c r="N38" s="23">
        <v>29</v>
      </c>
      <c r="O38" s="21" t="s">
        <v>273</v>
      </c>
      <c r="P38" s="22">
        <f>IF(O38="",0,LOOKUP(O38,'Matrice classement'!$B$2:$C$19))</f>
        <v>0</v>
      </c>
      <c r="Q38" s="23" t="s">
        <v>273</v>
      </c>
      <c r="R38" s="21">
        <v>3</v>
      </c>
      <c r="S38" s="22">
        <f>IF(R38="",0,LOOKUP(R38,'Matrice classement'!$B$2:$C$19))</f>
        <v>15</v>
      </c>
      <c r="T38" s="23">
        <v>14</v>
      </c>
      <c r="U38" s="21">
        <v>2</v>
      </c>
      <c r="V38" s="22">
        <f>IF(U38="",0,LOOKUP(U38,'Matrice classement'!$B$2:$C$19))</f>
        <v>17</v>
      </c>
      <c r="W38" s="23">
        <v>15</v>
      </c>
      <c r="X38" s="21">
        <v>3</v>
      </c>
      <c r="Y38" s="22">
        <f>IF(X38="",0,LOOKUP(X38,'Matrice classement'!$B$2:$C$19))</f>
        <v>15</v>
      </c>
      <c r="Z38" s="23">
        <v>9</v>
      </c>
      <c r="AA38" s="21">
        <v>3</v>
      </c>
      <c r="AB38" s="22">
        <f>IF(AA38="",0,LOOKUP(AA38,'Matrice classement'!$B$2:$C$19))</f>
        <v>15</v>
      </c>
      <c r="AC38" s="23">
        <v>27</v>
      </c>
      <c r="AD38" s="21"/>
      <c r="AE38" s="22"/>
      <c r="AF38" s="23"/>
      <c r="AG38" s="21"/>
      <c r="AH38" s="22"/>
      <c r="AI38" s="23"/>
      <c r="AJ38" s="21"/>
      <c r="AK38" s="22"/>
      <c r="AL38" s="23"/>
      <c r="AM38" s="13"/>
    </row>
    <row r="39" spans="1:39" ht="17">
      <c r="A39" s="1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4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3"/>
    </row>
    <row r="40" spans="1:39" ht="19.5" customHeight="1">
      <c r="A40" s="13"/>
      <c r="B40" s="305">
        <f>COUNTA(B6,B10:B10,B14:B14,B22:B23,B27:B32,B36:B38,B18)</f>
        <v>14</v>
      </c>
      <c r="C40" s="307" t="s">
        <v>179</v>
      </c>
      <c r="D40" s="448"/>
      <c r="E40" s="449"/>
      <c r="F40" s="17"/>
      <c r="G40" s="39" t="s">
        <v>185</v>
      </c>
      <c r="H40" s="37"/>
      <c r="I40" s="280" t="s">
        <v>80</v>
      </c>
      <c r="J40" s="281"/>
      <c r="K40" s="408"/>
      <c r="L40" s="33">
        <f>COUNTA(L36:L38)-COUNTIF(L36:L38,"Abs")+COUNTA(L27:L32)-COUNTIF(L27:L32,"Abs")+COUNTA(L22:L22)-COUNTIF(L22:L22,"Abs")+COUNTA(L14:L14)-COUNTIF(L14:L14,"Abs")+COUNTA(L10:L10)-COUNTIF(L10:L10,"Abs")+COUNTA(L6)-COUNTIF(L6,"Abs")+COUNTA(L18)-COUNTIF(L18,"Abs")</f>
        <v>11</v>
      </c>
      <c r="M40" s="281" t="s">
        <v>81</v>
      </c>
      <c r="N40" s="408"/>
      <c r="O40" s="33">
        <f>COUNTA(O36:O38)-COUNTIF(O36:O38,"Abs")+COUNTA(O27:O32)-COUNTIF(O27:O32,"Abs")+COUNTA(O22:O22)-COUNTIF(O22:O22,"Abs")+COUNTA(O14:O14)-COUNTIF(O14:O14,"Abs")+COUNTA(O10:O10)-COUNTIF(O10:O10,"Abs")+COUNTA(O6)-COUNTIF(O6,"Abs")+COUNTA(O18)-COUNTIF(O18,"Abs")</f>
        <v>12</v>
      </c>
      <c r="P40" s="281" t="s">
        <v>81</v>
      </c>
      <c r="Q40" s="408"/>
      <c r="R40" s="33">
        <f>COUNTA(R36:R38)-COUNTIF(R36:R38,"Abs")+COUNTA(R27:R32)-COUNTIF(R27:R32,"Abs")+COUNTA(R22:R22)-COUNTIF(R22:R22,"Abs")+COUNTA(R14:R14)-COUNTIF(R14:R14,"Abs")+COUNTA(R10:R10)-COUNTIF(R10:R10,"Abs")+COUNTA(R6)-COUNTIF(R6,"Abs")+COUNTA(R18)-COUNTIF(R18,"Abs")</f>
        <v>11</v>
      </c>
      <c r="S40" s="316" t="s">
        <v>81</v>
      </c>
      <c r="T40" s="454"/>
      <c r="U40" s="33">
        <f>COUNTA(U36:U38)-COUNTIF(U36:U38,"Abs")+COUNTA(U27:U32)-COUNTIF(U27:U32,"Abs")+COUNTA(U22:U22)-COUNTIF(U22:U22,"Abs")+COUNTA(U14:U14)-COUNTIF(U14:U14,"Abs")+COUNTA(U10:U10)-COUNTIF(U10:U10,"Abs")+COUNTA(U6)-COUNTIF(U6,"Abs")+COUNTA(U18)-COUNTIF(U18,"Abs")</f>
        <v>12</v>
      </c>
      <c r="V40" s="281" t="s">
        <v>81</v>
      </c>
      <c r="W40" s="408"/>
      <c r="X40" s="33">
        <f>COUNTA(X36:X38)-COUNTIF(X36:X38,"Abs")+COUNTA(X27:X32)-COUNTIF(X27:X32,"Abs")+COUNTA(X22:X22)-COUNTIF(X22:X22,"Abs")+COUNTA(X14:X14)-COUNTIF(X14:X14,"Abs")+COUNTA(X10:X10)-COUNTIF(X10:X10,"Abs")+COUNTA(X6)-COUNTIF(X6,"Abs")+COUNTA(X18)-COUNTIF(X18,"Abs")</f>
        <v>10</v>
      </c>
      <c r="Y40" s="316" t="s">
        <v>81</v>
      </c>
      <c r="Z40" s="454"/>
      <c r="AA40" s="33">
        <f>COUNTA(AA36:AA38)-COUNTIF(AA36:AA38,"Abs")+COUNTA(AA27:AA32)-COUNTIF(AA27:AA32,"Abs")+COUNTA(AA22:AA22)-COUNTIF(AA22:AA22,"Abs")+COUNTA(AA14:AA14)-COUNTIF(AA14:AA14,"Abs")+COUNTA(AA10:AA10)-COUNTIF(AA10:AA10,"Abs")+COUNTA(AA6)-COUNTIF(AA6,"Abs")+COUNTA(AA18)-COUNTIF(AA18,"Abs")</f>
        <v>8</v>
      </c>
      <c r="AB40" s="281" t="s">
        <v>81</v>
      </c>
      <c r="AC40" s="408"/>
      <c r="AD40" s="33">
        <f>COUNTA(AD36:AD38)-COUNTIF(AD36:AD38,"Abs")+COUNTA(AD27:AD32)-COUNTIF(AD27:AD32,"Abs")+COUNTA(AD22:AD22)-COUNTIF(AD22:AD22,"Abs")+COUNTA(AD14:AD14)-COUNTIF(AD14:AD14,"Abs")+COUNTA(AD10:AD10)-COUNTIF(AD10:AD10,"Abs")+COUNTA(AD6)-COUNTIF(AD6,"Abs")+COUNTA(AD18)-COUNTIF(AD18,"Abs")</f>
        <v>0</v>
      </c>
      <c r="AE40" s="281" t="s">
        <v>81</v>
      </c>
      <c r="AF40" s="408"/>
      <c r="AG40" s="33">
        <f>COUNTA(AG36:AG38)-COUNTIF(AG36:AG38,"Abs")+COUNTA(AG27:AG32)-COUNTIF(AG27:AG32,"Abs")+COUNTA(AG22:AG22)-COUNTIF(AG22:AG22,"Abs")+COUNTA(AG14:AG14)-COUNTIF(AG14:AG14,"Abs")+COUNTA(AG10:AG10)-COUNTIF(AG10:AG10,"Abs")+COUNTA(AG6)-COUNTIF(AG6,"Abs")+COUNTA(AG18)-COUNTIF(AG18,"Abs")</f>
        <v>0</v>
      </c>
      <c r="AH40" s="281" t="s">
        <v>81</v>
      </c>
      <c r="AI40" s="408"/>
      <c r="AJ40" s="33">
        <f>COUNTA(AJ36:AJ38)-COUNTIF(AJ36:AJ38,"Abs")+COUNTA(AJ27:AJ32)-COUNTIF(AJ27:AJ32,"Abs")+COUNTA(AJ22:AJ22)-COUNTIF(AJ22:AJ22,"Abs")+COUNTA(AJ14:AJ14)-COUNTIF(AJ14:AJ14,"Abs")+COUNTA(AJ10:AJ10)-COUNTIF(AJ10:AJ10,"Abs")+COUNTA(AJ6)-COUNTIF(AJ6,"Abs")+COUNTA(AJ18)-COUNTIF(AJ18,"Abs")</f>
        <v>0</v>
      </c>
      <c r="AK40" s="281" t="s">
        <v>81</v>
      </c>
      <c r="AL40" s="408"/>
      <c r="AM40" s="13"/>
    </row>
    <row r="41" spans="1:39" ht="19.5" customHeight="1">
      <c r="A41" s="13"/>
      <c r="B41" s="441"/>
      <c r="C41" s="450"/>
      <c r="D41" s="451"/>
      <c r="E41" s="452"/>
      <c r="F41" s="17"/>
      <c r="G41" s="40" t="s">
        <v>186</v>
      </c>
      <c r="H41" s="38"/>
      <c r="I41" s="280" t="s">
        <v>183</v>
      </c>
      <c r="J41" s="281"/>
      <c r="K41" s="408"/>
      <c r="L41" s="313">
        <f>L40/$B$40</f>
        <v>0.7857142857142857</v>
      </c>
      <c r="M41" s="409"/>
      <c r="N41" s="410"/>
      <c r="O41" s="313">
        <f>O40/$B$40</f>
        <v>0.8571428571428571</v>
      </c>
      <c r="P41" s="409"/>
      <c r="Q41" s="410"/>
      <c r="R41" s="313">
        <f>R40/$B$40</f>
        <v>0.7857142857142857</v>
      </c>
      <c r="S41" s="409"/>
      <c r="T41" s="410"/>
      <c r="U41" s="313">
        <f>U40/$B$40</f>
        <v>0.8571428571428571</v>
      </c>
      <c r="V41" s="409"/>
      <c r="W41" s="410"/>
      <c r="X41" s="313">
        <f>X40/$B$40</f>
        <v>0.7142857142857143</v>
      </c>
      <c r="Y41" s="409"/>
      <c r="Z41" s="410"/>
      <c r="AA41" s="313">
        <f>AA40/$B$40</f>
        <v>0.5714285714285714</v>
      </c>
      <c r="AB41" s="409"/>
      <c r="AC41" s="410"/>
      <c r="AD41" s="313">
        <f>AD40/$B$40</f>
        <v>0</v>
      </c>
      <c r="AE41" s="409"/>
      <c r="AF41" s="410"/>
      <c r="AG41" s="313">
        <f>AG40/$B$40</f>
        <v>0</v>
      </c>
      <c r="AH41" s="409"/>
      <c r="AI41" s="410"/>
      <c r="AJ41" s="313">
        <f>AJ40/$B$40</f>
        <v>0</v>
      </c>
      <c r="AK41" s="409"/>
      <c r="AL41" s="410"/>
      <c r="AM41" s="13"/>
    </row>
    <row r="42" spans="1:39" ht="17">
      <c r="A42" s="13"/>
      <c r="B42" s="17"/>
      <c r="C42" s="17"/>
      <c r="D42" s="17"/>
      <c r="E42" s="17"/>
      <c r="F42" s="17"/>
      <c r="G42" s="17"/>
      <c r="H42" s="17"/>
      <c r="I42" s="77"/>
      <c r="J42" s="77"/>
      <c r="K42" s="77"/>
      <c r="L42" s="77"/>
      <c r="M42" s="402"/>
      <c r="N42" s="402"/>
      <c r="O42" s="77"/>
      <c r="P42" s="402"/>
      <c r="Q42" s="402"/>
      <c r="R42" s="77"/>
      <c r="S42" s="453"/>
      <c r="T42" s="453"/>
      <c r="U42" s="76"/>
      <c r="V42" s="402"/>
      <c r="W42" s="402"/>
      <c r="X42" s="77"/>
      <c r="Y42" s="453"/>
      <c r="Z42" s="453"/>
      <c r="AA42" s="77"/>
      <c r="AB42" s="402"/>
      <c r="AC42" s="402"/>
      <c r="AD42" s="77"/>
      <c r="AE42" s="402"/>
      <c r="AF42" s="402"/>
      <c r="AG42" s="77"/>
      <c r="AH42" s="402"/>
      <c r="AI42" s="402"/>
      <c r="AJ42" s="223"/>
      <c r="AK42" s="402"/>
      <c r="AL42" s="402"/>
      <c r="AM42" s="13"/>
    </row>
    <row r="43" spans="1:39" ht="25" customHeight="1">
      <c r="A43" s="13"/>
      <c r="B43" s="305">
        <f>ROUNDUP(2014-AVERAGE(J6,J10:J10,J14:J14,J22:J22,J27:J32,J36:J38,J18),1)</f>
        <v>13.7</v>
      </c>
      <c r="C43" s="320" t="s">
        <v>195</v>
      </c>
      <c r="D43" s="442"/>
      <c r="E43" s="443"/>
      <c r="F43" s="17"/>
      <c r="G43" s="44" t="s">
        <v>192</v>
      </c>
      <c r="H43" s="344" t="s">
        <v>711</v>
      </c>
      <c r="I43" s="345"/>
      <c r="J43" s="447"/>
      <c r="K43" s="77"/>
      <c r="L43" s="292" t="s">
        <v>194</v>
      </c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4"/>
      <c r="AJ43" s="222"/>
      <c r="AK43" s="217"/>
      <c r="AL43" s="217"/>
      <c r="AM43" s="13"/>
    </row>
    <row r="44" spans="1:39" ht="25" customHeight="1">
      <c r="A44" s="13"/>
      <c r="B44" s="441"/>
      <c r="C44" s="444"/>
      <c r="D44" s="445"/>
      <c r="E44" s="446"/>
      <c r="F44" s="17"/>
      <c r="G44" s="44" t="s">
        <v>193</v>
      </c>
      <c r="H44" s="344" t="s">
        <v>558</v>
      </c>
      <c r="I44" s="345"/>
      <c r="J44" s="346"/>
      <c r="K44" s="77"/>
      <c r="L44" s="295">
        <v>2</v>
      </c>
      <c r="M44" s="403"/>
      <c r="N44" s="404"/>
      <c r="O44" s="295">
        <v>1</v>
      </c>
      <c r="P44" s="403"/>
      <c r="Q44" s="404"/>
      <c r="R44" s="295">
        <v>2</v>
      </c>
      <c r="S44" s="403"/>
      <c r="T44" s="404"/>
      <c r="U44" s="295">
        <v>1</v>
      </c>
      <c r="V44" s="403"/>
      <c r="W44" s="404"/>
      <c r="X44" s="295">
        <v>3</v>
      </c>
      <c r="Y44" s="403"/>
      <c r="Z44" s="404"/>
      <c r="AA44" s="295">
        <v>5</v>
      </c>
      <c r="AB44" s="403"/>
      <c r="AC44" s="404"/>
      <c r="AD44" s="295"/>
      <c r="AE44" s="403"/>
      <c r="AF44" s="404"/>
      <c r="AG44" s="295"/>
      <c r="AH44" s="403"/>
      <c r="AI44" s="404"/>
      <c r="AJ44" s="295"/>
      <c r="AK44" s="403"/>
      <c r="AL44" s="404"/>
      <c r="AM44" s="13"/>
    </row>
    <row r="45" spans="1:39" ht="17">
      <c r="A45" s="13"/>
      <c r="B45" s="17"/>
      <c r="C45" s="17"/>
      <c r="D45" s="17"/>
      <c r="E45" s="17"/>
      <c r="F45" s="17"/>
      <c r="G45" s="17"/>
      <c r="H45" s="17"/>
      <c r="I45" s="77"/>
      <c r="J45" s="77"/>
      <c r="K45" s="77"/>
      <c r="L45" s="77"/>
      <c r="M45" s="405"/>
      <c r="N45" s="405"/>
      <c r="O45" s="77"/>
      <c r="P45" s="405"/>
      <c r="Q45" s="405"/>
      <c r="R45" s="77"/>
      <c r="S45" s="430"/>
      <c r="T45" s="430"/>
      <c r="U45" s="76"/>
      <c r="V45" s="405"/>
      <c r="W45" s="405"/>
      <c r="X45" s="77"/>
      <c r="Y45" s="430"/>
      <c r="Z45" s="430"/>
      <c r="AA45" s="77"/>
      <c r="AB45" s="405"/>
      <c r="AC45" s="405"/>
      <c r="AD45" s="77"/>
      <c r="AE45" s="405"/>
      <c r="AF45" s="405"/>
      <c r="AG45" s="77"/>
      <c r="AH45" s="405"/>
      <c r="AI45" s="405"/>
      <c r="AJ45" s="223"/>
      <c r="AK45" s="405"/>
      <c r="AL45" s="405"/>
      <c r="AM45" s="13"/>
    </row>
    <row r="47" spans="1:39" ht="21" customHeight="1">
      <c r="B47" s="414" t="s">
        <v>199</v>
      </c>
      <c r="C47" s="415"/>
      <c r="D47" s="415"/>
      <c r="E47" s="416"/>
      <c r="F47" s="78">
        <f>SUM(C6,C10:C10,C14:C14,C22:C23,C27:C32,C36:C38,C18)</f>
        <v>1104</v>
      </c>
      <c r="G47" s="46" t="s">
        <v>200</v>
      </c>
      <c r="I47" s="333" t="s">
        <v>205</v>
      </c>
      <c r="J47" s="334"/>
      <c r="K47" s="334"/>
      <c r="L47" s="417"/>
      <c r="M47" s="339"/>
      <c r="N47" s="340"/>
      <c r="O47" s="288">
        <f>M47/B40</f>
        <v>0</v>
      </c>
      <c r="P47" s="289"/>
    </row>
    <row r="48" spans="1:39" ht="21" customHeight="1">
      <c r="B48" s="423" t="s">
        <v>201</v>
      </c>
      <c r="C48" s="424"/>
      <c r="D48" s="424"/>
      <c r="E48" s="425"/>
      <c r="F48" s="73">
        <f>SUBTOTAL(109,C6,C10:C10,C14:C14,C22:C23,C27:C32,C36:C38,C18)</f>
        <v>1104</v>
      </c>
      <c r="G48" s="74" t="s">
        <v>200</v>
      </c>
      <c r="I48" s="418"/>
      <c r="J48" s="419"/>
      <c r="K48" s="419"/>
      <c r="L48" s="420"/>
      <c r="M48" s="421"/>
      <c r="N48" s="422"/>
      <c r="O48" s="439"/>
      <c r="P48" s="440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5" customHeight="1">
      <c r="A51" s="13"/>
      <c r="B51" s="351" t="s">
        <v>206</v>
      </c>
      <c r="C51" s="352"/>
      <c r="D51" s="352"/>
      <c r="E51" s="352"/>
      <c r="F51" s="352"/>
      <c r="G51" s="352"/>
      <c r="H51" s="352"/>
      <c r="I51" s="353" t="s">
        <v>687</v>
      </c>
      <c r="J51" s="354"/>
      <c r="K51" s="354"/>
      <c r="L51" s="355"/>
      <c r="M51" s="355"/>
      <c r="N51" s="355"/>
      <c r="O51" s="356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5" customHeight="1">
      <c r="A52" s="13"/>
      <c r="B52" s="434" t="s">
        <v>196</v>
      </c>
      <c r="C52" s="435"/>
      <c r="D52" s="436"/>
      <c r="E52" s="75" t="s">
        <v>197</v>
      </c>
      <c r="F52" s="437" t="s">
        <v>198</v>
      </c>
      <c r="G52" s="438"/>
      <c r="H52" s="56" t="s">
        <v>76</v>
      </c>
      <c r="I52" s="302" t="s">
        <v>450</v>
      </c>
      <c r="J52" s="303"/>
      <c r="K52" s="304"/>
      <c r="L52" s="302" t="s">
        <v>451</v>
      </c>
      <c r="M52" s="303"/>
      <c r="N52" s="303"/>
      <c r="O52" s="304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5" customHeight="1">
      <c r="A53" s="13"/>
      <c r="B53" s="431" t="s">
        <v>14</v>
      </c>
      <c r="C53" s="432"/>
      <c r="D53" s="433"/>
      <c r="E53" s="119">
        <f>COUNTIF($G$6,B53)+COUNTIF($G$10:$G$10,B53)+COUNTIF($G$14:$G$14,B53)+COUNTIF($G$22:$G$23,B53)+COUNTIF($G$27:$G$32,B53)+COUNTIF($G$36:$G$38,B53)+COUNTIF(G18,B53)</f>
        <v>8</v>
      </c>
      <c r="F53" s="269">
        <f ca="1">SUMIF($G$36:$G$38,B53,$C$36:$C$38)+SUMIF($G$27:$G$32,B53,$C$27:$C$32)+SUMIF($G$22:$G$23,B53,$C$22:$C$22)+SUMIF($G$14:$G$14,B53,$C$14:$C$14)+SUMIF($G$10:$G$10,B53,$C$10:$C$10)+SUMIF($G$6,B53,$C$6)+SUMIF($G$18,B53,$C$18)</f>
        <v>623</v>
      </c>
      <c r="G53" s="270"/>
      <c r="H53" s="49">
        <v>1</v>
      </c>
      <c r="I53" s="96">
        <v>13</v>
      </c>
      <c r="J53" s="176">
        <f>E53-I53</f>
        <v>-5</v>
      </c>
      <c r="K53" s="108"/>
      <c r="L53" s="428">
        <v>1076</v>
      </c>
      <c r="M53" s="429"/>
      <c r="N53" s="178">
        <f t="shared" ref="N53:N58" ca="1" si="5">F53-L53</f>
        <v>-453</v>
      </c>
      <c r="O53" s="109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5" customHeight="1">
      <c r="A54" s="13"/>
      <c r="B54" s="368" t="s">
        <v>262</v>
      </c>
      <c r="C54" s="369"/>
      <c r="D54" s="370"/>
      <c r="E54" s="256">
        <f>COUNTIF($G$6,B54)+COUNTIF($G$10:$G$10,B54)+COUNTIF($G$14:$G$14,B54)+COUNTIF($G$22:$G$23,B54)+COUNTIF($G$27:$G$32,B54)+COUNTIF($G$36:$G$38,B54)+COUNTIF(G18,B54)</f>
        <v>3</v>
      </c>
      <c r="F54" s="269">
        <f t="shared" ref="F54:F57" ca="1" si="6">SUMIF($G$36:$G$38,B54,$C$36:$C$38)+SUMIF($G$27:$G$32,B54,$C$27:$C$32)+SUMIF($G$22:$G$23,B54,$C$22:$C$22)+SUMIF($G$14:$G$14,B54,$C$14:$C$14)+SUMIF($G$10:$G$10,B54,$C$10:$C$10)+SUMIF($G$6,B54,$C$6)+SUMIF($G$18,B54,$C$18)</f>
        <v>352</v>
      </c>
      <c r="G54" s="270"/>
      <c r="H54" s="50">
        <v>2</v>
      </c>
      <c r="I54" s="98">
        <v>4</v>
      </c>
      <c r="J54" s="167">
        <f>E54-I54</f>
        <v>-1</v>
      </c>
      <c r="K54" s="99"/>
      <c r="L54" s="300">
        <v>253</v>
      </c>
      <c r="M54" s="301"/>
      <c r="N54" s="171">
        <f t="shared" ca="1" si="5"/>
        <v>99</v>
      </c>
      <c r="O54" s="10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5" customHeight="1">
      <c r="A55" s="13"/>
      <c r="B55" s="368" t="s">
        <v>23</v>
      </c>
      <c r="C55" s="369"/>
      <c r="D55" s="370"/>
      <c r="E55" s="256">
        <f>COUNTIF($G$6,B55)+COUNTIF($G$10:$G$10,B55)+COUNTIF($G$14:$G$14,B55)+COUNTIF($G$22:$G$23,B55)+COUNTIF($G$27:$G$32,B55)+COUNTIF($G$36:$G$38,B55)+COUNTIF(G18,B55)</f>
        <v>2</v>
      </c>
      <c r="F55" s="269">
        <f t="shared" ca="1" si="6"/>
        <v>112</v>
      </c>
      <c r="G55" s="270"/>
      <c r="H55" s="50">
        <v>3</v>
      </c>
      <c r="I55" s="98">
        <v>4</v>
      </c>
      <c r="J55" s="167">
        <f>E55-I55</f>
        <v>-2</v>
      </c>
      <c r="K55" s="99"/>
      <c r="L55" s="300">
        <v>83</v>
      </c>
      <c r="M55" s="301"/>
      <c r="N55" s="171">
        <f ca="1">F55-L55</f>
        <v>29</v>
      </c>
      <c r="O55" s="10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5" customHeight="1">
      <c r="A56" s="13"/>
      <c r="B56" s="368" t="s">
        <v>13</v>
      </c>
      <c r="C56" s="369"/>
      <c r="D56" s="370"/>
      <c r="E56" s="256">
        <f>COUNTIF($G$6,B56)+COUNTIF($G$10:$G$10,B56)+COUNTIF($G$14:$G$14,B56)+COUNTIF($G$22:$G$23,B56)+COUNTIF($G$27:$G$32,B56)+COUNTIF($G$36:$G$38,B56)+COUNTIF(G18,B56)</f>
        <v>1</v>
      </c>
      <c r="F56" s="269">
        <f t="shared" ca="1" si="6"/>
        <v>17</v>
      </c>
      <c r="G56" s="270"/>
      <c r="H56" s="50">
        <v>4</v>
      </c>
      <c r="I56" s="98">
        <v>3</v>
      </c>
      <c r="J56" s="167">
        <f>E56-I56</f>
        <v>-2</v>
      </c>
      <c r="K56" s="99"/>
      <c r="L56" s="300">
        <v>236</v>
      </c>
      <c r="M56" s="301"/>
      <c r="N56" s="171">
        <f ca="1">F56-L56</f>
        <v>-219</v>
      </c>
      <c r="O56" s="10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5" customHeight="1">
      <c r="A57" s="13"/>
      <c r="B57" s="368" t="s">
        <v>381</v>
      </c>
      <c r="C57" s="369"/>
      <c r="D57" s="370"/>
      <c r="E57" s="256">
        <f>COUNTIF($G$6,B57)+COUNTIF($G$10:$G$10,B57)+COUNTIF($G$14:$G$14,B57)+COUNTIF($G$22:$G$23,B57)+COUNTIF($G$27:$G$32,B57)+COUNTIF($G$36:$G$38,B57)+COUNTIF(G18,B57)</f>
        <v>0</v>
      </c>
      <c r="F57" s="269">
        <f t="shared" ca="1" si="6"/>
        <v>0</v>
      </c>
      <c r="G57" s="270"/>
      <c r="H57" s="50">
        <v>5</v>
      </c>
      <c r="I57" s="98">
        <v>0</v>
      </c>
      <c r="J57" s="167">
        <f>E57-I57</f>
        <v>0</v>
      </c>
      <c r="K57" s="99"/>
      <c r="L57" s="300">
        <v>32</v>
      </c>
      <c r="M57" s="301"/>
      <c r="N57" s="171">
        <f t="shared" ca="1" si="5"/>
        <v>-32</v>
      </c>
      <c r="O57" s="10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5" customHeight="1">
      <c r="A58" s="13"/>
      <c r="B58" s="411" t="s">
        <v>202</v>
      </c>
      <c r="C58" s="412"/>
      <c r="D58" s="413"/>
      <c r="E58" s="113">
        <f>SUM(E53:E57)</f>
        <v>14</v>
      </c>
      <c r="F58" s="426">
        <f ca="1">SUM(F53:G57)</f>
        <v>1104</v>
      </c>
      <c r="G58" s="427"/>
      <c r="H58" s="53"/>
      <c r="I58" s="95">
        <f>SUM(I53:I57)</f>
        <v>24</v>
      </c>
      <c r="J58" s="177">
        <f t="shared" ref="J58" si="7">E58-I58</f>
        <v>-10</v>
      </c>
      <c r="K58" s="102"/>
      <c r="L58" s="359">
        <f>SUM(L53:M57)</f>
        <v>1680</v>
      </c>
      <c r="M58" s="360"/>
      <c r="N58" s="179">
        <f t="shared" ca="1" si="5"/>
        <v>-576</v>
      </c>
      <c r="O58" s="104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</sheetData>
  <autoFilter ref="B5:AI38"/>
  <sortState ref="C27:AC32">
    <sortCondition descending="1" ref="D27:D32"/>
  </sortState>
  <mergeCells count="154">
    <mergeCell ref="AH40:AI40"/>
    <mergeCell ref="AD34:AF34"/>
    <mergeCell ref="AG34:AI34"/>
    <mergeCell ref="AA41:AC41"/>
    <mergeCell ref="AD41:AF41"/>
    <mergeCell ref="AG41:AI41"/>
    <mergeCell ref="X41:Z41"/>
    <mergeCell ref="V40:W40"/>
    <mergeCell ref="Y40:Z40"/>
    <mergeCell ref="AB40:AC40"/>
    <mergeCell ref="AD25:AF25"/>
    <mergeCell ref="AG25:AI25"/>
    <mergeCell ref="O8:Q8"/>
    <mergeCell ref="R8:T8"/>
    <mergeCell ref="U8:W8"/>
    <mergeCell ref="O20:Q20"/>
    <mergeCell ref="R20:T20"/>
    <mergeCell ref="U20:W20"/>
    <mergeCell ref="X20:Z20"/>
    <mergeCell ref="AA20:AC20"/>
    <mergeCell ref="AD20:AF20"/>
    <mergeCell ref="AD8:AF8"/>
    <mergeCell ref="AD12:AF12"/>
    <mergeCell ref="O4:Q4"/>
    <mergeCell ref="R4:T4"/>
    <mergeCell ref="U4:W4"/>
    <mergeCell ref="X4:Z4"/>
    <mergeCell ref="L25:N25"/>
    <mergeCell ref="O25:Q25"/>
    <mergeCell ref="R25:T25"/>
    <mergeCell ref="U25:W25"/>
    <mergeCell ref="X25:Z25"/>
    <mergeCell ref="AA4:AC4"/>
    <mergeCell ref="AA34:AC34"/>
    <mergeCell ref="AG8:AI8"/>
    <mergeCell ref="B4:K4"/>
    <mergeCell ref="L4:N4"/>
    <mergeCell ref="B12:K12"/>
    <mergeCell ref="L12:N12"/>
    <mergeCell ref="O12:Q12"/>
    <mergeCell ref="R12:T12"/>
    <mergeCell ref="U12:W12"/>
    <mergeCell ref="X12:Z12"/>
    <mergeCell ref="AA12:AC12"/>
    <mergeCell ref="B34:K34"/>
    <mergeCell ref="L34:N34"/>
    <mergeCell ref="O34:Q34"/>
    <mergeCell ref="R34:T34"/>
    <mergeCell ref="U34:W34"/>
    <mergeCell ref="X34:Z34"/>
    <mergeCell ref="AG20:AI20"/>
    <mergeCell ref="B25:K25"/>
    <mergeCell ref="AG12:AI12"/>
    <mergeCell ref="B20:K20"/>
    <mergeCell ref="AD4:AF4"/>
    <mergeCell ref="AG4:AI4"/>
    <mergeCell ref="B8:K8"/>
    <mergeCell ref="L8:N8"/>
    <mergeCell ref="M42:N42"/>
    <mergeCell ref="B40:B41"/>
    <mergeCell ref="C40:E41"/>
    <mergeCell ref="AE40:AF40"/>
    <mergeCell ref="P42:Q42"/>
    <mergeCell ref="S42:T42"/>
    <mergeCell ref="V42:W42"/>
    <mergeCell ref="Y42:Z42"/>
    <mergeCell ref="U41:W41"/>
    <mergeCell ref="I40:K40"/>
    <mergeCell ref="M40:N40"/>
    <mergeCell ref="AB42:AC42"/>
    <mergeCell ref="P40:Q40"/>
    <mergeCell ref="S40:T40"/>
    <mergeCell ref="I41:K41"/>
    <mergeCell ref="L41:N41"/>
    <mergeCell ref="O41:Q41"/>
    <mergeCell ref="R41:T41"/>
    <mergeCell ref="X8:Z8"/>
    <mergeCell ref="AA8:AC8"/>
    <mergeCell ref="L20:N20"/>
    <mergeCell ref="AA25:AC25"/>
    <mergeCell ref="B43:B44"/>
    <mergeCell ref="C43:E44"/>
    <mergeCell ref="H43:J43"/>
    <mergeCell ref="H44:J44"/>
    <mergeCell ref="AA44:AC44"/>
    <mergeCell ref="AD44:AF44"/>
    <mergeCell ref="L43:AI43"/>
    <mergeCell ref="AG44:AI44"/>
    <mergeCell ref="U44:W44"/>
    <mergeCell ref="L44:N44"/>
    <mergeCell ref="O44:Q44"/>
    <mergeCell ref="R44:T44"/>
    <mergeCell ref="X44:Z44"/>
    <mergeCell ref="L56:M56"/>
    <mergeCell ref="L55:M55"/>
    <mergeCell ref="P45:Q45"/>
    <mergeCell ref="S45:T45"/>
    <mergeCell ref="V45:W45"/>
    <mergeCell ref="AB45:AC45"/>
    <mergeCell ref="AE45:AF45"/>
    <mergeCell ref="Y45:Z45"/>
    <mergeCell ref="B56:D56"/>
    <mergeCell ref="B53:D53"/>
    <mergeCell ref="B52:D52"/>
    <mergeCell ref="F52:G52"/>
    <mergeCell ref="O47:P48"/>
    <mergeCell ref="L57:M57"/>
    <mergeCell ref="B58:D58"/>
    <mergeCell ref="AH45:AI45"/>
    <mergeCell ref="B47:E47"/>
    <mergeCell ref="I47:L48"/>
    <mergeCell ref="M47:N48"/>
    <mergeCell ref="B48:E48"/>
    <mergeCell ref="M45:N45"/>
    <mergeCell ref="F58:G58"/>
    <mergeCell ref="F56:G56"/>
    <mergeCell ref="F53:G53"/>
    <mergeCell ref="I52:K52"/>
    <mergeCell ref="B54:D54"/>
    <mergeCell ref="B57:D57"/>
    <mergeCell ref="F57:G57"/>
    <mergeCell ref="F54:G54"/>
    <mergeCell ref="B55:D55"/>
    <mergeCell ref="F55:G55"/>
    <mergeCell ref="L58:M58"/>
    <mergeCell ref="B51:H51"/>
    <mergeCell ref="I51:O51"/>
    <mergeCell ref="L52:O52"/>
    <mergeCell ref="L53:M53"/>
    <mergeCell ref="L54:M54"/>
    <mergeCell ref="AK42:AL42"/>
    <mergeCell ref="AJ44:AL44"/>
    <mergeCell ref="AK45:AL45"/>
    <mergeCell ref="B2:AL2"/>
    <mergeCell ref="AJ4:AL4"/>
    <mergeCell ref="AJ8:AL8"/>
    <mergeCell ref="AJ12:AL12"/>
    <mergeCell ref="AJ16:AL16"/>
    <mergeCell ref="AJ20:AL20"/>
    <mergeCell ref="AJ25:AL25"/>
    <mergeCell ref="AJ34:AL34"/>
    <mergeCell ref="AK40:AL40"/>
    <mergeCell ref="AJ41:AL41"/>
    <mergeCell ref="B16:K16"/>
    <mergeCell ref="L16:N16"/>
    <mergeCell ref="O16:Q16"/>
    <mergeCell ref="R16:T16"/>
    <mergeCell ref="U16:W16"/>
    <mergeCell ref="X16:Z16"/>
    <mergeCell ref="AA16:AC16"/>
    <mergeCell ref="AD16:AF16"/>
    <mergeCell ref="AG16:AI16"/>
    <mergeCell ref="AE42:AF42"/>
    <mergeCell ref="AH42:AI42"/>
  </mergeCells>
  <printOptions horizontalCentered="1"/>
  <pageMargins left="0.23622047244094491" right="0.23622047244094491" top="0.39370078740157483" bottom="0.39370078740157483" header="0.19685039370078741" footer="0.19685039370078741"/>
  <pageSetup paperSize="8" scale="43" fitToHeight="2" orientation="landscape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1:AM70"/>
  <sheetViews>
    <sheetView topLeftCell="A16" zoomScale="75" zoomScaleNormal="75" zoomScalePageLayoutView="75" workbookViewId="0">
      <selection activeCell="C38" sqref="C38:D41"/>
    </sheetView>
  </sheetViews>
  <sheetFormatPr baseColWidth="10" defaultRowHeight="14" x14ac:dyDescent="0"/>
  <cols>
    <col min="1" max="1" width="10.6640625" customWidth="1"/>
    <col min="2" max="2" width="13.5" customWidth="1"/>
    <col min="3" max="3" width="11.5" customWidth="1"/>
    <col min="4" max="4" width="12" customWidth="1"/>
    <col min="5" max="5" width="32.5" customWidth="1"/>
    <col min="6" max="6" width="26.83203125" customWidth="1"/>
    <col min="7" max="7" width="28.1640625" customWidth="1"/>
    <col min="8" max="8" width="21.1640625" customWidth="1"/>
    <col min="9" max="9" width="20.6640625" customWidth="1"/>
    <col min="10" max="10" width="22.83203125" customWidth="1"/>
    <col min="11" max="11" width="9.1640625" customWidth="1"/>
    <col min="12" max="12" width="10.6640625" customWidth="1"/>
    <col min="13" max="13" width="12.6640625" customWidth="1"/>
    <col min="14" max="14" width="11.83203125" customWidth="1"/>
    <col min="15" max="15" width="10.6640625" customWidth="1"/>
    <col min="16" max="16" width="12.6640625" customWidth="1"/>
    <col min="17" max="17" width="11.5" customWidth="1"/>
    <col min="18" max="18" width="11.5" bestFit="1" customWidth="1"/>
    <col min="19" max="19" width="12.6640625" customWidth="1"/>
    <col min="20" max="22" width="11.5" bestFit="1" customWidth="1"/>
    <col min="23" max="23" width="12.1640625" bestFit="1" customWidth="1"/>
    <col min="24" max="24" width="11.5" bestFit="1" customWidth="1"/>
    <col min="25" max="25" width="12.6640625" customWidth="1"/>
    <col min="28" max="28" width="12.6640625" customWidth="1"/>
    <col min="31" max="31" width="12.6640625" customWidth="1"/>
    <col min="34" max="34" width="12.6640625" customWidth="1"/>
    <col min="37" max="37" width="12.6640625" customWidth="1"/>
    <col min="39" max="39" width="10.6640625" customWidth="1"/>
  </cols>
  <sheetData>
    <row r="1" spans="1:39" ht="2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ht="75" customHeight="1">
      <c r="A2" s="13"/>
      <c r="B2" s="406" t="s">
        <v>708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7"/>
      <c r="AI2" s="407"/>
      <c r="AJ2" s="407"/>
      <c r="AK2" s="407"/>
      <c r="AL2" s="407"/>
      <c r="AM2" s="13"/>
    </row>
    <row r="3" spans="1:39" ht="20" customHeight="1">
      <c r="A3" s="13"/>
      <c r="B3" s="14"/>
      <c r="C3" s="14"/>
      <c r="D3" s="14"/>
      <c r="E3" s="15"/>
      <c r="F3" s="15"/>
      <c r="G3" s="15"/>
      <c r="H3" s="15"/>
      <c r="I3" s="15"/>
      <c r="J3" s="15"/>
      <c r="K3" s="16"/>
      <c r="L3" s="16"/>
      <c r="M3" s="16"/>
      <c r="N3" s="16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ht="30" customHeight="1">
      <c r="A4" s="13"/>
      <c r="B4" s="279" t="s">
        <v>67</v>
      </c>
      <c r="C4" s="279"/>
      <c r="D4" s="279"/>
      <c r="E4" s="279"/>
      <c r="F4" s="279"/>
      <c r="G4" s="279"/>
      <c r="H4" s="279"/>
      <c r="I4" s="279"/>
      <c r="J4" s="279"/>
      <c r="K4" s="279"/>
      <c r="L4" s="276" t="s">
        <v>559</v>
      </c>
      <c r="M4" s="277"/>
      <c r="N4" s="278"/>
      <c r="O4" s="276" t="s">
        <v>560</v>
      </c>
      <c r="P4" s="277"/>
      <c r="Q4" s="278"/>
      <c r="R4" s="276" t="s">
        <v>561</v>
      </c>
      <c r="S4" s="277"/>
      <c r="T4" s="278"/>
      <c r="U4" s="276" t="s">
        <v>562</v>
      </c>
      <c r="V4" s="277"/>
      <c r="W4" s="278"/>
      <c r="X4" s="276" t="s">
        <v>563</v>
      </c>
      <c r="Y4" s="277"/>
      <c r="Z4" s="278"/>
      <c r="AA4" s="276" t="s">
        <v>564</v>
      </c>
      <c r="AB4" s="277"/>
      <c r="AC4" s="278"/>
      <c r="AD4" s="276" t="s">
        <v>565</v>
      </c>
      <c r="AE4" s="277"/>
      <c r="AF4" s="278"/>
      <c r="AG4" s="276" t="s">
        <v>566</v>
      </c>
      <c r="AH4" s="277"/>
      <c r="AI4" s="278"/>
      <c r="AJ4" s="276" t="s">
        <v>567</v>
      </c>
      <c r="AK4" s="277"/>
      <c r="AL4" s="278"/>
      <c r="AM4" s="13"/>
    </row>
    <row r="5" spans="1:39" ht="17">
      <c r="A5" s="13"/>
      <c r="B5" s="25" t="s">
        <v>76</v>
      </c>
      <c r="C5" s="25" t="s">
        <v>74</v>
      </c>
      <c r="D5" s="25" t="s">
        <v>75</v>
      </c>
      <c r="E5" s="26" t="s">
        <v>0</v>
      </c>
      <c r="F5" s="26" t="s">
        <v>1</v>
      </c>
      <c r="G5" s="26" t="s">
        <v>10</v>
      </c>
      <c r="H5" s="26" t="s">
        <v>83</v>
      </c>
      <c r="I5" s="26" t="s">
        <v>2</v>
      </c>
      <c r="J5" s="26" t="s">
        <v>180</v>
      </c>
      <c r="K5" s="26" t="s">
        <v>7</v>
      </c>
      <c r="L5" s="26" t="s">
        <v>72</v>
      </c>
      <c r="M5" s="26" t="s">
        <v>73</v>
      </c>
      <c r="N5" s="26" t="s">
        <v>66</v>
      </c>
      <c r="O5" s="26" t="s">
        <v>72</v>
      </c>
      <c r="P5" s="26" t="s">
        <v>73</v>
      </c>
      <c r="Q5" s="26" t="s">
        <v>66</v>
      </c>
      <c r="R5" s="26" t="s">
        <v>72</v>
      </c>
      <c r="S5" s="26" t="s">
        <v>73</v>
      </c>
      <c r="T5" s="26" t="s">
        <v>66</v>
      </c>
      <c r="U5" s="26" t="s">
        <v>72</v>
      </c>
      <c r="V5" s="26" t="s">
        <v>73</v>
      </c>
      <c r="W5" s="26" t="s">
        <v>66</v>
      </c>
      <c r="X5" s="26" t="s">
        <v>72</v>
      </c>
      <c r="Y5" s="26" t="s">
        <v>73</v>
      </c>
      <c r="Z5" s="26" t="s">
        <v>66</v>
      </c>
      <c r="AA5" s="26" t="s">
        <v>72</v>
      </c>
      <c r="AB5" s="26" t="s">
        <v>73</v>
      </c>
      <c r="AC5" s="26" t="s">
        <v>66</v>
      </c>
      <c r="AD5" s="26" t="s">
        <v>72</v>
      </c>
      <c r="AE5" s="26" t="s">
        <v>73</v>
      </c>
      <c r="AF5" s="26" t="s">
        <v>66</v>
      </c>
      <c r="AG5" s="26" t="s">
        <v>72</v>
      </c>
      <c r="AH5" s="26" t="s">
        <v>73</v>
      </c>
      <c r="AI5" s="26" t="s">
        <v>66</v>
      </c>
      <c r="AJ5" s="26" t="s">
        <v>72</v>
      </c>
      <c r="AK5" s="26" t="s">
        <v>73</v>
      </c>
      <c r="AL5" s="26" t="s">
        <v>66</v>
      </c>
      <c r="AM5" s="13"/>
    </row>
    <row r="6" spans="1:39" ht="20" customHeight="1">
      <c r="A6" s="13"/>
      <c r="B6" s="20">
        <v>1</v>
      </c>
      <c r="C6" s="61">
        <f>M6+P6+S6+V6+Y6+AB6+AE6+AH6+AK6</f>
        <v>120</v>
      </c>
      <c r="D6" s="58">
        <f>C6-MINA(M6,P6,S6,V6,Y6,AB6,AE6,AH6,AK6)</f>
        <v>100</v>
      </c>
      <c r="E6" s="34" t="s">
        <v>36</v>
      </c>
      <c r="F6" s="34" t="s">
        <v>37</v>
      </c>
      <c r="G6" s="34" t="s">
        <v>14</v>
      </c>
      <c r="H6" s="34" t="s">
        <v>84</v>
      </c>
      <c r="I6" s="34" t="s">
        <v>595</v>
      </c>
      <c r="J6" s="34">
        <v>1997</v>
      </c>
      <c r="K6" s="122" t="s">
        <v>568</v>
      </c>
      <c r="L6" s="21">
        <v>1</v>
      </c>
      <c r="M6" s="22">
        <f>IF(L6="",0,LOOKUP(L6,'Matrice classement'!$B$2:$C$19))</f>
        <v>20</v>
      </c>
      <c r="N6" s="23">
        <v>46</v>
      </c>
      <c r="O6" s="21">
        <v>1</v>
      </c>
      <c r="P6" s="22">
        <f>IF(O6="",0,LOOKUP(O6,'Matrice classement'!$B$2:$C$19))</f>
        <v>20</v>
      </c>
      <c r="Q6" s="23">
        <v>25</v>
      </c>
      <c r="R6" s="21">
        <v>1</v>
      </c>
      <c r="S6" s="22">
        <f>IF(R6="",0,LOOKUP(R6,'Matrice classement'!$B$2:$C$19))</f>
        <v>20</v>
      </c>
      <c r="T6" s="23">
        <v>95</v>
      </c>
      <c r="U6" s="249" t="s">
        <v>722</v>
      </c>
      <c r="V6" s="250">
        <v>20</v>
      </c>
      <c r="W6" s="23"/>
      <c r="X6" s="204" t="s">
        <v>734</v>
      </c>
      <c r="Y6" s="206">
        <v>20</v>
      </c>
      <c r="Z6" s="205"/>
      <c r="AA6" s="204" t="s">
        <v>722</v>
      </c>
      <c r="AB6" s="206">
        <v>20</v>
      </c>
      <c r="AC6" s="205"/>
      <c r="AD6" s="21"/>
      <c r="AE6" s="22"/>
      <c r="AF6" s="23"/>
      <c r="AG6" s="21"/>
      <c r="AH6" s="22"/>
      <c r="AI6" s="23"/>
      <c r="AJ6" s="21"/>
      <c r="AK6" s="22"/>
      <c r="AL6" s="23"/>
      <c r="AM6" s="13"/>
    </row>
    <row r="7" spans="1:39" ht="20" customHeight="1">
      <c r="A7" s="13"/>
      <c r="B7" s="14"/>
      <c r="C7" s="14"/>
      <c r="D7" s="14"/>
      <c r="E7" s="15"/>
      <c r="F7" s="15"/>
      <c r="G7" s="15"/>
      <c r="H7" s="15"/>
      <c r="I7" s="15"/>
      <c r="J7" s="15"/>
      <c r="K7" s="16"/>
      <c r="L7" s="16"/>
      <c r="M7" s="16"/>
      <c r="N7" s="16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ht="30" customHeight="1">
      <c r="A8" s="13"/>
      <c r="B8" s="279" t="s">
        <v>460</v>
      </c>
      <c r="C8" s="279"/>
      <c r="D8" s="279"/>
      <c r="E8" s="279"/>
      <c r="F8" s="279"/>
      <c r="G8" s="279"/>
      <c r="H8" s="279"/>
      <c r="I8" s="279"/>
      <c r="J8" s="279"/>
      <c r="K8" s="279"/>
      <c r="L8" s="276" t="s">
        <v>559</v>
      </c>
      <c r="M8" s="277"/>
      <c r="N8" s="278"/>
      <c r="O8" s="276" t="s">
        <v>560</v>
      </c>
      <c r="P8" s="277"/>
      <c r="Q8" s="278"/>
      <c r="R8" s="276" t="s">
        <v>561</v>
      </c>
      <c r="S8" s="277"/>
      <c r="T8" s="278"/>
      <c r="U8" s="276" t="s">
        <v>562</v>
      </c>
      <c r="V8" s="277"/>
      <c r="W8" s="278"/>
      <c r="X8" s="276" t="s">
        <v>563</v>
      </c>
      <c r="Y8" s="277"/>
      <c r="Z8" s="278"/>
      <c r="AA8" s="276" t="s">
        <v>564</v>
      </c>
      <c r="AB8" s="277"/>
      <c r="AC8" s="278"/>
      <c r="AD8" s="276" t="s">
        <v>565</v>
      </c>
      <c r="AE8" s="277"/>
      <c r="AF8" s="278"/>
      <c r="AG8" s="276" t="s">
        <v>566</v>
      </c>
      <c r="AH8" s="277"/>
      <c r="AI8" s="278"/>
      <c r="AJ8" s="276" t="s">
        <v>567</v>
      </c>
      <c r="AK8" s="277"/>
      <c r="AL8" s="278"/>
      <c r="AM8" s="13"/>
    </row>
    <row r="9" spans="1:39" ht="20" customHeight="1">
      <c r="A9" s="13"/>
      <c r="B9" s="25" t="s">
        <v>76</v>
      </c>
      <c r="C9" s="25" t="s">
        <v>74</v>
      </c>
      <c r="D9" s="25" t="s">
        <v>75</v>
      </c>
      <c r="E9" s="26" t="s">
        <v>0</v>
      </c>
      <c r="F9" s="26" t="s">
        <v>1</v>
      </c>
      <c r="G9" s="26" t="s">
        <v>10</v>
      </c>
      <c r="H9" s="26" t="s">
        <v>83</v>
      </c>
      <c r="I9" s="26" t="s">
        <v>2</v>
      </c>
      <c r="J9" s="26"/>
      <c r="K9" s="26" t="s">
        <v>7</v>
      </c>
      <c r="L9" s="26" t="s">
        <v>72</v>
      </c>
      <c r="M9" s="26" t="s">
        <v>73</v>
      </c>
      <c r="N9" s="26" t="s">
        <v>66</v>
      </c>
      <c r="O9" s="26" t="s">
        <v>72</v>
      </c>
      <c r="P9" s="26" t="s">
        <v>73</v>
      </c>
      <c r="Q9" s="26" t="s">
        <v>66</v>
      </c>
      <c r="R9" s="26" t="s">
        <v>72</v>
      </c>
      <c r="S9" s="26" t="s">
        <v>73</v>
      </c>
      <c r="T9" s="26" t="s">
        <v>66</v>
      </c>
      <c r="U9" s="26" t="s">
        <v>72</v>
      </c>
      <c r="V9" s="26" t="s">
        <v>73</v>
      </c>
      <c r="W9" s="26" t="s">
        <v>66</v>
      </c>
      <c r="X9" s="26" t="s">
        <v>72</v>
      </c>
      <c r="Y9" s="26" t="s">
        <v>73</v>
      </c>
      <c r="Z9" s="26" t="s">
        <v>66</v>
      </c>
      <c r="AA9" s="26" t="s">
        <v>72</v>
      </c>
      <c r="AB9" s="26" t="s">
        <v>73</v>
      </c>
      <c r="AC9" s="26" t="s">
        <v>66</v>
      </c>
      <c r="AD9" s="26" t="s">
        <v>72</v>
      </c>
      <c r="AE9" s="26" t="s">
        <v>73</v>
      </c>
      <c r="AF9" s="26" t="s">
        <v>66</v>
      </c>
      <c r="AG9" s="26" t="s">
        <v>72</v>
      </c>
      <c r="AH9" s="26" t="s">
        <v>73</v>
      </c>
      <c r="AI9" s="26" t="s">
        <v>66</v>
      </c>
      <c r="AJ9" s="26" t="s">
        <v>72</v>
      </c>
      <c r="AK9" s="26" t="s">
        <v>73</v>
      </c>
      <c r="AL9" s="26" t="s">
        <v>66</v>
      </c>
      <c r="AM9" s="13"/>
    </row>
    <row r="10" spans="1:39" ht="20" customHeight="1">
      <c r="A10" s="13"/>
      <c r="B10" s="227">
        <v>1</v>
      </c>
      <c r="C10" s="232">
        <f>M10+P10+S10+V10+Y10+AB10+AE10+AH10+AK10</f>
        <v>60</v>
      </c>
      <c r="D10" s="233">
        <f>C10-MINA(M10,P10,S10,V10,Y10,AB10,AE10,AH10,AK10)</f>
        <v>60</v>
      </c>
      <c r="E10" s="161" t="s">
        <v>87</v>
      </c>
      <c r="F10" s="161" t="s">
        <v>37</v>
      </c>
      <c r="G10" s="161" t="s">
        <v>14</v>
      </c>
      <c r="H10" s="161" t="s">
        <v>84</v>
      </c>
      <c r="I10" s="161" t="s">
        <v>598</v>
      </c>
      <c r="J10" s="161">
        <v>1997</v>
      </c>
      <c r="K10" s="225" t="s">
        <v>8</v>
      </c>
      <c r="L10" s="158">
        <v>1</v>
      </c>
      <c r="M10" s="159">
        <f>IF(L10="",0,LOOKUP(L10,'Matrice classement'!$B$2:$C$19))</f>
        <v>20</v>
      </c>
      <c r="N10" s="160">
        <v>64</v>
      </c>
      <c r="O10" s="158">
        <v>1</v>
      </c>
      <c r="P10" s="159">
        <f>IF(O10="",0,LOOKUP(O10,'Matrice classement'!$B$2:$C$19))</f>
        <v>20</v>
      </c>
      <c r="Q10" s="160">
        <v>66</v>
      </c>
      <c r="R10" s="158" t="s">
        <v>273</v>
      </c>
      <c r="S10" s="159">
        <f>IF(R10="",0,LOOKUP(R10,'Matrice classement'!$B$2:$C$19))</f>
        <v>0</v>
      </c>
      <c r="T10" s="226" t="s">
        <v>273</v>
      </c>
      <c r="U10" s="158">
        <v>1</v>
      </c>
      <c r="V10" s="159">
        <f>IF(U10="",0,LOOKUP(U10,'Matrice classement'!$B$2:$C$19))</f>
        <v>20</v>
      </c>
      <c r="W10" s="226">
        <v>113</v>
      </c>
      <c r="X10" s="158" t="s">
        <v>694</v>
      </c>
      <c r="Y10" s="234">
        <f>IF(X10="",0,LOOKUP(X10,'Matrice classement'!$B$2:$C$19))</f>
        <v>0</v>
      </c>
      <c r="Z10" s="226" t="s">
        <v>695</v>
      </c>
      <c r="AA10" s="158" t="s">
        <v>273</v>
      </c>
      <c r="AB10" s="159">
        <f>IF(AA10="",0,LOOKUP(AA10,'Matrice classement'!$B$2:$C$19))</f>
        <v>0</v>
      </c>
      <c r="AC10" s="160" t="s">
        <v>273</v>
      </c>
      <c r="AD10" s="158"/>
      <c r="AE10" s="234"/>
      <c r="AF10" s="226"/>
      <c r="AG10" s="158"/>
      <c r="AH10" s="234"/>
      <c r="AI10" s="226"/>
      <c r="AJ10" s="158"/>
      <c r="AK10" s="234"/>
      <c r="AL10" s="226"/>
      <c r="AM10" s="13"/>
    </row>
    <row r="11" spans="1:39" ht="20" customHeight="1">
      <c r="A11" s="13"/>
      <c r="B11" s="13"/>
      <c r="C11" s="13"/>
      <c r="D11" s="13"/>
      <c r="E11" s="15"/>
      <c r="F11" s="15"/>
      <c r="G11" s="15"/>
      <c r="H11" s="15"/>
      <c r="I11" s="15"/>
      <c r="J11" s="15"/>
      <c r="K11" s="16"/>
      <c r="L11" s="16"/>
      <c r="M11" s="1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ht="30" customHeight="1">
      <c r="A12" s="13"/>
      <c r="B12" s="279" t="s">
        <v>68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6" t="s">
        <v>559</v>
      </c>
      <c r="M12" s="277"/>
      <c r="N12" s="278"/>
      <c r="O12" s="276" t="s">
        <v>560</v>
      </c>
      <c r="P12" s="277"/>
      <c r="Q12" s="278"/>
      <c r="R12" s="276" t="s">
        <v>561</v>
      </c>
      <c r="S12" s="277"/>
      <c r="T12" s="278"/>
      <c r="U12" s="276" t="s">
        <v>562</v>
      </c>
      <c r="V12" s="277"/>
      <c r="W12" s="278"/>
      <c r="X12" s="276" t="s">
        <v>563</v>
      </c>
      <c r="Y12" s="277"/>
      <c r="Z12" s="278"/>
      <c r="AA12" s="276" t="s">
        <v>564</v>
      </c>
      <c r="AB12" s="277"/>
      <c r="AC12" s="278"/>
      <c r="AD12" s="276" t="s">
        <v>565</v>
      </c>
      <c r="AE12" s="277"/>
      <c r="AF12" s="278"/>
      <c r="AG12" s="276" t="s">
        <v>566</v>
      </c>
      <c r="AH12" s="277"/>
      <c r="AI12" s="278"/>
      <c r="AJ12" s="276" t="s">
        <v>567</v>
      </c>
      <c r="AK12" s="277"/>
      <c r="AL12" s="278"/>
      <c r="AM12" s="13"/>
    </row>
    <row r="13" spans="1:39" ht="20" customHeight="1">
      <c r="A13" s="13"/>
      <c r="B13" s="25" t="s">
        <v>76</v>
      </c>
      <c r="C13" s="25" t="s">
        <v>74</v>
      </c>
      <c r="D13" s="25" t="s">
        <v>75</v>
      </c>
      <c r="E13" s="26" t="s">
        <v>0</v>
      </c>
      <c r="F13" s="26" t="s">
        <v>1</v>
      </c>
      <c r="G13" s="26" t="s">
        <v>10</v>
      </c>
      <c r="H13" s="26" t="s">
        <v>83</v>
      </c>
      <c r="I13" s="26" t="s">
        <v>2</v>
      </c>
      <c r="J13" s="26"/>
      <c r="K13" s="26" t="s">
        <v>7</v>
      </c>
      <c r="L13" s="26" t="s">
        <v>72</v>
      </c>
      <c r="M13" s="26" t="s">
        <v>73</v>
      </c>
      <c r="N13" s="26" t="s">
        <v>66</v>
      </c>
      <c r="O13" s="26" t="s">
        <v>72</v>
      </c>
      <c r="P13" s="26" t="s">
        <v>73</v>
      </c>
      <c r="Q13" s="26" t="s">
        <v>66</v>
      </c>
      <c r="R13" s="26" t="s">
        <v>72</v>
      </c>
      <c r="S13" s="26" t="s">
        <v>73</v>
      </c>
      <c r="T13" s="26" t="s">
        <v>66</v>
      </c>
      <c r="U13" s="26" t="s">
        <v>72</v>
      </c>
      <c r="V13" s="26" t="s">
        <v>73</v>
      </c>
      <c r="W13" s="26" t="s">
        <v>66</v>
      </c>
      <c r="X13" s="26" t="s">
        <v>72</v>
      </c>
      <c r="Y13" s="26" t="s">
        <v>73</v>
      </c>
      <c r="Z13" s="26" t="s">
        <v>66</v>
      </c>
      <c r="AA13" s="26" t="s">
        <v>72</v>
      </c>
      <c r="AB13" s="26" t="s">
        <v>73</v>
      </c>
      <c r="AC13" s="26" t="s">
        <v>66</v>
      </c>
      <c r="AD13" s="26" t="s">
        <v>72</v>
      </c>
      <c r="AE13" s="26" t="s">
        <v>73</v>
      </c>
      <c r="AF13" s="26" t="s">
        <v>66</v>
      </c>
      <c r="AG13" s="26" t="s">
        <v>72</v>
      </c>
      <c r="AH13" s="26" t="s">
        <v>73</v>
      </c>
      <c r="AI13" s="26" t="s">
        <v>66</v>
      </c>
      <c r="AJ13" s="26" t="s">
        <v>72</v>
      </c>
      <c r="AK13" s="26" t="s">
        <v>73</v>
      </c>
      <c r="AL13" s="26" t="s">
        <v>66</v>
      </c>
      <c r="AM13" s="13"/>
    </row>
    <row r="14" spans="1:39" ht="17">
      <c r="A14" s="13"/>
      <c r="B14" s="227"/>
      <c r="C14" s="232">
        <f>M14+P14+S14+V14+Y14+AB14+AE14+AH14+AK14</f>
        <v>0</v>
      </c>
      <c r="D14" s="233">
        <f>C14-MINA(M14,P14,S14,V14,Y14,AB14,AE14,AH14,AK14)</f>
        <v>0</v>
      </c>
      <c r="E14" s="161"/>
      <c r="F14" s="161"/>
      <c r="G14" s="161"/>
      <c r="H14" s="161"/>
      <c r="I14" s="161"/>
      <c r="J14" s="161"/>
      <c r="K14" s="225" t="s">
        <v>18</v>
      </c>
      <c r="L14" s="158"/>
      <c r="M14" s="159">
        <f>IF(L14="",0,LOOKUP(L14,'Matrice classement'!$B$2:$C$19))</f>
        <v>0</v>
      </c>
      <c r="N14" s="160"/>
      <c r="O14" s="158"/>
      <c r="P14" s="159">
        <f>IF(O14="",0,LOOKUP(O14,'Matrice classement'!$B$2:$C$19))</f>
        <v>0</v>
      </c>
      <c r="Q14" s="160"/>
      <c r="R14" s="158"/>
      <c r="S14" s="159">
        <f>IF(R14="",0,LOOKUP(R14,'Matrice classement'!$B$2:$C$19))</f>
        <v>0</v>
      </c>
      <c r="T14" s="160"/>
      <c r="U14" s="158"/>
      <c r="V14" s="159">
        <f>IF(U14="",0,LOOKUP(U14,'Matrice classement'!$B$2:$C$19))</f>
        <v>0</v>
      </c>
      <c r="W14" s="160"/>
      <c r="X14" s="158"/>
      <c r="Y14" s="159">
        <f>IF(X14="",0,LOOKUP(X14,'Matrice classement'!$B$2:$C$19))</f>
        <v>0</v>
      </c>
      <c r="Z14" s="160"/>
      <c r="AA14" s="158"/>
      <c r="AB14" s="159">
        <f>IF(AA14="",0,LOOKUP(AA14,'Matrice classement'!$B$2:$C$19))</f>
        <v>0</v>
      </c>
      <c r="AC14" s="160"/>
      <c r="AD14" s="158"/>
      <c r="AE14" s="159"/>
      <c r="AF14" s="160"/>
      <c r="AG14" s="158"/>
      <c r="AH14" s="159"/>
      <c r="AI14" s="160"/>
      <c r="AJ14" s="158"/>
      <c r="AK14" s="159"/>
      <c r="AL14" s="160"/>
      <c r="AM14" s="13"/>
    </row>
    <row r="15" spans="1:39" ht="20">
      <c r="A15" s="13"/>
      <c r="B15" s="13"/>
      <c r="C15" s="13"/>
      <c r="D15" s="13"/>
      <c r="E15" s="15"/>
      <c r="F15" s="15"/>
      <c r="G15" s="15"/>
      <c r="H15" s="15"/>
      <c r="I15" s="15"/>
      <c r="J15" s="15"/>
      <c r="K15" s="16"/>
      <c r="L15" s="16"/>
      <c r="M15" s="1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ht="30" customHeight="1">
      <c r="A16" s="13"/>
      <c r="B16" s="279" t="s">
        <v>69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6" t="s">
        <v>559</v>
      </c>
      <c r="M16" s="277"/>
      <c r="N16" s="278"/>
      <c r="O16" s="276" t="s">
        <v>560</v>
      </c>
      <c r="P16" s="277"/>
      <c r="Q16" s="278"/>
      <c r="R16" s="276" t="s">
        <v>561</v>
      </c>
      <c r="S16" s="277"/>
      <c r="T16" s="278"/>
      <c r="U16" s="276" t="s">
        <v>562</v>
      </c>
      <c r="V16" s="277"/>
      <c r="W16" s="278"/>
      <c r="X16" s="276" t="s">
        <v>563</v>
      </c>
      <c r="Y16" s="277"/>
      <c r="Z16" s="278"/>
      <c r="AA16" s="276" t="s">
        <v>564</v>
      </c>
      <c r="AB16" s="277"/>
      <c r="AC16" s="278"/>
      <c r="AD16" s="276" t="s">
        <v>565</v>
      </c>
      <c r="AE16" s="277"/>
      <c r="AF16" s="278"/>
      <c r="AG16" s="276" t="s">
        <v>566</v>
      </c>
      <c r="AH16" s="277"/>
      <c r="AI16" s="278"/>
      <c r="AJ16" s="276" t="s">
        <v>567</v>
      </c>
      <c r="AK16" s="277"/>
      <c r="AL16" s="278"/>
      <c r="AM16" s="13"/>
    </row>
    <row r="17" spans="1:39" ht="19.5" customHeight="1">
      <c r="A17" s="13"/>
      <c r="B17" s="25" t="s">
        <v>76</v>
      </c>
      <c r="C17" s="25" t="s">
        <v>74</v>
      </c>
      <c r="D17" s="25" t="s">
        <v>75</v>
      </c>
      <c r="E17" s="26" t="s">
        <v>0</v>
      </c>
      <c r="F17" s="26" t="s">
        <v>1</v>
      </c>
      <c r="G17" s="26" t="s">
        <v>10</v>
      </c>
      <c r="H17" s="26" t="s">
        <v>83</v>
      </c>
      <c r="I17" s="26" t="s">
        <v>2</v>
      </c>
      <c r="J17" s="26"/>
      <c r="K17" s="26" t="s">
        <v>7</v>
      </c>
      <c r="L17" s="26" t="s">
        <v>72</v>
      </c>
      <c r="M17" s="26" t="s">
        <v>73</v>
      </c>
      <c r="N17" s="26" t="s">
        <v>66</v>
      </c>
      <c r="O17" s="26" t="s">
        <v>72</v>
      </c>
      <c r="P17" s="26" t="s">
        <v>73</v>
      </c>
      <c r="Q17" s="26" t="s">
        <v>66</v>
      </c>
      <c r="R17" s="26" t="s">
        <v>72</v>
      </c>
      <c r="S17" s="26" t="s">
        <v>73</v>
      </c>
      <c r="T17" s="26" t="s">
        <v>66</v>
      </c>
      <c r="U17" s="26" t="s">
        <v>72</v>
      </c>
      <c r="V17" s="26" t="s">
        <v>73</v>
      </c>
      <c r="W17" s="26" t="s">
        <v>66</v>
      </c>
      <c r="X17" s="26" t="s">
        <v>72</v>
      </c>
      <c r="Y17" s="26" t="s">
        <v>73</v>
      </c>
      <c r="Z17" s="26" t="s">
        <v>66</v>
      </c>
      <c r="AA17" s="26" t="s">
        <v>72</v>
      </c>
      <c r="AB17" s="26" t="s">
        <v>73</v>
      </c>
      <c r="AC17" s="26" t="s">
        <v>66</v>
      </c>
      <c r="AD17" s="26" t="s">
        <v>72</v>
      </c>
      <c r="AE17" s="26" t="s">
        <v>73</v>
      </c>
      <c r="AF17" s="26" t="s">
        <v>66</v>
      </c>
      <c r="AG17" s="26" t="s">
        <v>72</v>
      </c>
      <c r="AH17" s="26" t="s">
        <v>73</v>
      </c>
      <c r="AI17" s="26" t="s">
        <v>66</v>
      </c>
      <c r="AJ17" s="26" t="s">
        <v>72</v>
      </c>
      <c r="AK17" s="26" t="s">
        <v>73</v>
      </c>
      <c r="AL17" s="26" t="s">
        <v>66</v>
      </c>
      <c r="AM17" s="13"/>
    </row>
    <row r="18" spans="1:39" ht="17">
      <c r="A18" s="13"/>
      <c r="B18" s="10">
        <v>1</v>
      </c>
      <c r="C18" s="80">
        <f t="shared" ref="C18:C19" si="0">M18+P18+S18+V18+Y18+AB18+AE18+AH18+AK18</f>
        <v>120</v>
      </c>
      <c r="D18" s="9">
        <f t="shared" ref="D18:D19" si="1">C18-MINA(M18,P18,S18,V18,Y18,AB18,AE18,AH18,AK18)</f>
        <v>100</v>
      </c>
      <c r="E18" s="28" t="s">
        <v>26</v>
      </c>
      <c r="F18" s="28" t="s">
        <v>58</v>
      </c>
      <c r="G18" s="28" t="s">
        <v>20</v>
      </c>
      <c r="H18" s="28" t="s">
        <v>84</v>
      </c>
      <c r="I18" s="28" t="s">
        <v>620</v>
      </c>
      <c r="J18" s="28">
        <v>2000</v>
      </c>
      <c r="K18" s="29" t="s">
        <v>38</v>
      </c>
      <c r="L18" s="11">
        <v>1</v>
      </c>
      <c r="M18" s="12">
        <f>IF(L18="",0,LOOKUP(L18,'Matrice classement'!$B$2:$C$19))</f>
        <v>20</v>
      </c>
      <c r="N18" s="4">
        <v>43</v>
      </c>
      <c r="O18" s="11">
        <v>1</v>
      </c>
      <c r="P18" s="12">
        <f>IF(O18="",0,LOOKUP(O18,'Matrice classement'!$B$2:$C$19))</f>
        <v>20</v>
      </c>
      <c r="Q18" s="4">
        <v>27</v>
      </c>
      <c r="R18" s="11">
        <v>1</v>
      </c>
      <c r="S18" s="12">
        <f>IF(R18="",0,LOOKUP(R18,'Matrice classement'!$B$2:$C$19))</f>
        <v>20</v>
      </c>
      <c r="T18" s="4">
        <v>31</v>
      </c>
      <c r="U18" s="11">
        <v>1</v>
      </c>
      <c r="V18" s="12">
        <f>IF(U18="",0,LOOKUP(U18,'Matrice classement'!$B$2:$C$19))</f>
        <v>20</v>
      </c>
      <c r="W18" s="4">
        <v>25</v>
      </c>
      <c r="X18" s="11">
        <v>1</v>
      </c>
      <c r="Y18" s="12">
        <f>IF(X18="",0,LOOKUP(X18,'Matrice classement'!$B$2:$C$19))</f>
        <v>20</v>
      </c>
      <c r="Z18" s="4">
        <v>18</v>
      </c>
      <c r="AA18" s="11">
        <v>1</v>
      </c>
      <c r="AB18" s="12">
        <f>IF(AA18="",0,LOOKUP(AA18,'Matrice classement'!$B$2:$C$19))</f>
        <v>20</v>
      </c>
      <c r="AC18" s="4">
        <v>23</v>
      </c>
      <c r="AD18" s="11"/>
      <c r="AE18" s="12"/>
      <c r="AF18" s="4"/>
      <c r="AG18" s="11"/>
      <c r="AH18" s="12"/>
      <c r="AI18" s="4"/>
      <c r="AJ18" s="11"/>
      <c r="AK18" s="12"/>
      <c r="AL18" s="4"/>
      <c r="AM18" s="13"/>
    </row>
    <row r="19" spans="1:39" ht="17">
      <c r="A19" s="13"/>
      <c r="B19" s="27">
        <f t="shared" ref="B19" si="2">B18+1</f>
        <v>2</v>
      </c>
      <c r="C19" s="81">
        <f t="shared" si="0"/>
        <v>68</v>
      </c>
      <c r="D19" s="8">
        <f t="shared" si="1"/>
        <v>68</v>
      </c>
      <c r="E19" s="28" t="s">
        <v>505</v>
      </c>
      <c r="F19" s="28" t="s">
        <v>503</v>
      </c>
      <c r="G19" s="28" t="s">
        <v>144</v>
      </c>
      <c r="H19" s="28" t="s">
        <v>138</v>
      </c>
      <c r="I19" s="28" t="s">
        <v>613</v>
      </c>
      <c r="J19" s="28">
        <v>1997</v>
      </c>
      <c r="K19" s="29" t="s">
        <v>38</v>
      </c>
      <c r="L19" s="11" t="s">
        <v>273</v>
      </c>
      <c r="M19" s="12">
        <f>IF(L19="",0,LOOKUP(L19,'Matrice classement'!$B$2:$C$19))</f>
        <v>0</v>
      </c>
      <c r="N19" s="4" t="s">
        <v>273</v>
      </c>
      <c r="O19" s="11">
        <v>2</v>
      </c>
      <c r="P19" s="12">
        <f>IF(O19="",0,LOOKUP(O19,'Matrice classement'!$B$2:$C$19))</f>
        <v>17</v>
      </c>
      <c r="Q19" s="4">
        <v>42</v>
      </c>
      <c r="R19" s="21" t="s">
        <v>261</v>
      </c>
      <c r="S19" s="22">
        <f>IF(R19="",0,LOOKUP(R19,'Matrice classement'!$B$2:$C$19))</f>
        <v>0</v>
      </c>
      <c r="T19" s="23" t="s">
        <v>261</v>
      </c>
      <c r="U19" s="21">
        <v>2</v>
      </c>
      <c r="V19" s="22">
        <f>IF(U19="",0,LOOKUP(U19,'Matrice classement'!$B$2:$C$19))</f>
        <v>17</v>
      </c>
      <c r="W19" s="23">
        <v>67</v>
      </c>
      <c r="X19" s="21">
        <v>2</v>
      </c>
      <c r="Y19" s="22">
        <f>IF(X19="",0,LOOKUP(X19,'Matrice classement'!$B$2:$C$19))</f>
        <v>17</v>
      </c>
      <c r="Z19" s="23">
        <v>58</v>
      </c>
      <c r="AA19" s="21">
        <v>2</v>
      </c>
      <c r="AB19" s="22">
        <f>IF(AA19="",0,LOOKUP(AA19,'Matrice classement'!$B$2:$C$19))</f>
        <v>17</v>
      </c>
      <c r="AC19" s="23">
        <v>64</v>
      </c>
      <c r="AD19" s="21"/>
      <c r="AE19" s="22"/>
      <c r="AF19" s="23"/>
      <c r="AG19" s="21"/>
      <c r="AH19" s="22"/>
      <c r="AI19" s="23"/>
      <c r="AJ19" s="21"/>
      <c r="AK19" s="22"/>
      <c r="AL19" s="23"/>
      <c r="AM19" s="13"/>
    </row>
    <row r="20" spans="1:39" ht="20" customHeight="1">
      <c r="A20" s="13"/>
      <c r="B20" s="13"/>
      <c r="C20" s="13"/>
      <c r="D20" s="13"/>
      <c r="E20" s="15"/>
      <c r="F20" s="15"/>
      <c r="G20" s="15"/>
      <c r="H20" s="15"/>
      <c r="I20" s="15"/>
      <c r="J20" s="15"/>
      <c r="K20" s="16"/>
      <c r="L20" s="16"/>
      <c r="M20" s="1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ht="30" customHeight="1">
      <c r="A21" s="13"/>
      <c r="B21" s="279" t="s">
        <v>70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6" t="s">
        <v>559</v>
      </c>
      <c r="M21" s="277"/>
      <c r="N21" s="278"/>
      <c r="O21" s="276" t="s">
        <v>560</v>
      </c>
      <c r="P21" s="277"/>
      <c r="Q21" s="278"/>
      <c r="R21" s="276" t="s">
        <v>561</v>
      </c>
      <c r="S21" s="277"/>
      <c r="T21" s="278"/>
      <c r="U21" s="276" t="s">
        <v>562</v>
      </c>
      <c r="V21" s="277"/>
      <c r="W21" s="278"/>
      <c r="X21" s="276" t="s">
        <v>563</v>
      </c>
      <c r="Y21" s="277"/>
      <c r="Z21" s="278"/>
      <c r="AA21" s="276" t="s">
        <v>564</v>
      </c>
      <c r="AB21" s="277"/>
      <c r="AC21" s="278"/>
      <c r="AD21" s="276" t="s">
        <v>565</v>
      </c>
      <c r="AE21" s="277"/>
      <c r="AF21" s="278"/>
      <c r="AG21" s="276" t="s">
        <v>566</v>
      </c>
      <c r="AH21" s="277"/>
      <c r="AI21" s="278"/>
      <c r="AJ21" s="276" t="s">
        <v>567</v>
      </c>
      <c r="AK21" s="277"/>
      <c r="AL21" s="278"/>
      <c r="AM21" s="13"/>
    </row>
    <row r="22" spans="1:39" ht="20" customHeight="1">
      <c r="A22" s="13"/>
      <c r="B22" s="25" t="s">
        <v>76</v>
      </c>
      <c r="C22" s="25" t="s">
        <v>74</v>
      </c>
      <c r="D22" s="25" t="s">
        <v>75</v>
      </c>
      <c r="E22" s="26" t="s">
        <v>0</v>
      </c>
      <c r="F22" s="26" t="s">
        <v>1</v>
      </c>
      <c r="G22" s="26" t="s">
        <v>10</v>
      </c>
      <c r="H22" s="26" t="s">
        <v>83</v>
      </c>
      <c r="I22" s="26" t="s">
        <v>2</v>
      </c>
      <c r="J22" s="26"/>
      <c r="K22" s="26" t="s">
        <v>7</v>
      </c>
      <c r="L22" s="26" t="s">
        <v>72</v>
      </c>
      <c r="M22" s="26" t="s">
        <v>73</v>
      </c>
      <c r="N22" s="26" t="s">
        <v>66</v>
      </c>
      <c r="O22" s="26" t="s">
        <v>72</v>
      </c>
      <c r="P22" s="26" t="s">
        <v>73</v>
      </c>
      <c r="Q22" s="26" t="s">
        <v>66</v>
      </c>
      <c r="R22" s="26" t="s">
        <v>72</v>
      </c>
      <c r="S22" s="26" t="s">
        <v>73</v>
      </c>
      <c r="T22" s="26" t="s">
        <v>66</v>
      </c>
      <c r="U22" s="26" t="s">
        <v>72</v>
      </c>
      <c r="V22" s="26" t="s">
        <v>73</v>
      </c>
      <c r="W22" s="26" t="s">
        <v>66</v>
      </c>
      <c r="X22" s="26" t="s">
        <v>72</v>
      </c>
      <c r="Y22" s="26" t="s">
        <v>73</v>
      </c>
      <c r="Z22" s="26" t="s">
        <v>66</v>
      </c>
      <c r="AA22" s="26" t="s">
        <v>72</v>
      </c>
      <c r="AB22" s="26" t="s">
        <v>73</v>
      </c>
      <c r="AC22" s="26" t="s">
        <v>66</v>
      </c>
      <c r="AD22" s="26" t="s">
        <v>72</v>
      </c>
      <c r="AE22" s="26" t="s">
        <v>73</v>
      </c>
      <c r="AF22" s="26" t="s">
        <v>66</v>
      </c>
      <c r="AG22" s="26" t="s">
        <v>72</v>
      </c>
      <c r="AH22" s="26" t="s">
        <v>73</v>
      </c>
      <c r="AI22" s="26" t="s">
        <v>66</v>
      </c>
      <c r="AJ22" s="26" t="s">
        <v>72</v>
      </c>
      <c r="AK22" s="26" t="s">
        <v>73</v>
      </c>
      <c r="AL22" s="26" t="s">
        <v>66</v>
      </c>
      <c r="AM22" s="13"/>
    </row>
    <row r="23" spans="1:39" ht="17">
      <c r="A23" s="13"/>
      <c r="B23" s="10">
        <v>1</v>
      </c>
      <c r="C23" s="60">
        <f t="shared" ref="C23:C25" si="3">M23+P23+S23+V23+Y23+AB23+AE23+AH23+AK23</f>
        <v>117</v>
      </c>
      <c r="D23" s="59">
        <f t="shared" ref="D23:D25" si="4">C23-MINA(M23,P23,S23,V23,Y23,AB23,AE23,AH23,AK23)</f>
        <v>100</v>
      </c>
      <c r="E23" s="32" t="s">
        <v>26</v>
      </c>
      <c r="F23" s="32" t="s">
        <v>478</v>
      </c>
      <c r="G23" s="32" t="s">
        <v>20</v>
      </c>
      <c r="H23" s="32" t="s">
        <v>84</v>
      </c>
      <c r="I23" s="32" t="s">
        <v>482</v>
      </c>
      <c r="J23" s="32">
        <v>2001</v>
      </c>
      <c r="K23" s="212" t="s">
        <v>43</v>
      </c>
      <c r="L23" s="11">
        <v>2</v>
      </c>
      <c r="M23" s="12">
        <f>IF(L23="",0,LOOKUP(L23,'Matrice classement'!$B$2:$C$19))</f>
        <v>17</v>
      </c>
      <c r="N23" s="4">
        <v>19</v>
      </c>
      <c r="O23" s="11">
        <v>1</v>
      </c>
      <c r="P23" s="12">
        <f>IF(O23="",0,LOOKUP(O23,'Matrice classement'!$B$2:$C$19))</f>
        <v>20</v>
      </c>
      <c r="Q23" s="4">
        <v>7</v>
      </c>
      <c r="R23" s="11">
        <v>1</v>
      </c>
      <c r="S23" s="12">
        <f>IF(R23="",0,LOOKUP(R23,'Matrice classement'!$B$2:$C$19))</f>
        <v>20</v>
      </c>
      <c r="T23" s="4">
        <v>21</v>
      </c>
      <c r="U23" s="11">
        <v>1</v>
      </c>
      <c r="V23" s="12">
        <f>IF(U23="",0,LOOKUP(U23,'Matrice classement'!$B$2:$C$19))</f>
        <v>20</v>
      </c>
      <c r="W23" s="4">
        <v>24</v>
      </c>
      <c r="X23" s="11">
        <v>1</v>
      </c>
      <c r="Y23" s="12">
        <f>IF(X23="",0,LOOKUP(X23,'Matrice classement'!$B$2:$C$19))</f>
        <v>20</v>
      </c>
      <c r="Z23" s="4">
        <v>4</v>
      </c>
      <c r="AA23" s="11">
        <v>1</v>
      </c>
      <c r="AB23" s="12">
        <f>IF(AA23="",0,LOOKUP(AA23,'Matrice classement'!$B$2:$C$19))</f>
        <v>20</v>
      </c>
      <c r="AC23" s="4">
        <v>3</v>
      </c>
      <c r="AD23" s="11"/>
      <c r="AE23" s="12"/>
      <c r="AF23" s="4"/>
      <c r="AG23" s="11"/>
      <c r="AH23" s="12"/>
      <c r="AI23" s="4"/>
      <c r="AJ23" s="11"/>
      <c r="AK23" s="12"/>
      <c r="AL23" s="4"/>
      <c r="AM23" s="13"/>
    </row>
    <row r="24" spans="1:39" ht="17">
      <c r="A24" s="13"/>
      <c r="B24" s="10">
        <v>2</v>
      </c>
      <c r="C24" s="60">
        <f t="shared" si="3"/>
        <v>88</v>
      </c>
      <c r="D24" s="59">
        <f t="shared" si="4"/>
        <v>88</v>
      </c>
      <c r="E24" s="28" t="s">
        <v>513</v>
      </c>
      <c r="F24" s="28" t="s">
        <v>77</v>
      </c>
      <c r="G24" s="28" t="s">
        <v>311</v>
      </c>
      <c r="H24" s="28" t="s">
        <v>140</v>
      </c>
      <c r="I24" s="28" t="s">
        <v>635</v>
      </c>
      <c r="J24" s="28">
        <v>1999</v>
      </c>
      <c r="K24" s="29" t="s">
        <v>43</v>
      </c>
      <c r="L24" s="11">
        <v>1</v>
      </c>
      <c r="M24" s="12">
        <f>IF(L24="",0,LOOKUP(L24,'Matrice classement'!$B$2:$C$19))</f>
        <v>20</v>
      </c>
      <c r="N24" s="4">
        <v>17</v>
      </c>
      <c r="O24" s="11" t="s">
        <v>667</v>
      </c>
      <c r="P24" s="12">
        <f>IF(O24="",0,LOOKUP(O24,'Matrice classement'!$B$2:$C$19))</f>
        <v>0</v>
      </c>
      <c r="Q24" s="4" t="s">
        <v>667</v>
      </c>
      <c r="R24" s="11">
        <v>2</v>
      </c>
      <c r="S24" s="12">
        <f>IF(R24="",0,LOOKUP(R24,'Matrice classement'!$B$2:$C$19))</f>
        <v>17</v>
      </c>
      <c r="T24" s="4">
        <v>24</v>
      </c>
      <c r="U24" s="11">
        <v>2</v>
      </c>
      <c r="V24" s="12">
        <f>IF(U24="",0,LOOKUP(U24,'Matrice classement'!$B$2:$C$19))</f>
        <v>17</v>
      </c>
      <c r="W24" s="4">
        <v>33</v>
      </c>
      <c r="X24" s="11">
        <v>2</v>
      </c>
      <c r="Y24" s="12">
        <f>IF(X24="",0,LOOKUP(X24,'Matrice classement'!$B$2:$C$19))</f>
        <v>17</v>
      </c>
      <c r="Z24" s="4">
        <v>7</v>
      </c>
      <c r="AA24" s="11">
        <v>2</v>
      </c>
      <c r="AB24" s="12">
        <f>IF(AA24="",0,LOOKUP(AA24,'Matrice classement'!$B$2:$C$19))</f>
        <v>17</v>
      </c>
      <c r="AC24" s="4">
        <v>3</v>
      </c>
      <c r="AD24" s="11"/>
      <c r="AE24" s="12"/>
      <c r="AF24" s="4"/>
      <c r="AG24" s="11"/>
      <c r="AH24" s="12"/>
      <c r="AI24" s="4"/>
      <c r="AJ24" s="11"/>
      <c r="AK24" s="12"/>
      <c r="AL24" s="4"/>
      <c r="AM24" s="13"/>
    </row>
    <row r="25" spans="1:39" ht="20" customHeight="1">
      <c r="A25" s="13"/>
      <c r="B25" s="27">
        <v>3</v>
      </c>
      <c r="C25" s="81">
        <f t="shared" si="3"/>
        <v>15</v>
      </c>
      <c r="D25" s="8">
        <f t="shared" si="4"/>
        <v>15</v>
      </c>
      <c r="E25" s="263" t="s">
        <v>730</v>
      </c>
      <c r="F25" s="263" t="s">
        <v>550</v>
      </c>
      <c r="G25" s="263" t="s">
        <v>14</v>
      </c>
      <c r="H25" s="263" t="s">
        <v>84</v>
      </c>
      <c r="I25" s="263" t="s">
        <v>731</v>
      </c>
      <c r="J25" s="263">
        <v>2002</v>
      </c>
      <c r="K25" s="264" t="s">
        <v>43</v>
      </c>
      <c r="L25" s="21" t="s">
        <v>273</v>
      </c>
      <c r="M25" s="22">
        <f>IF(L25="",0,LOOKUP(L25,'Matrice classement'!$B$2:$C$19))</f>
        <v>0</v>
      </c>
      <c r="N25" s="23" t="s">
        <v>273</v>
      </c>
      <c r="O25" s="21" t="s">
        <v>273</v>
      </c>
      <c r="P25" s="22">
        <f>IF(O25="",0,LOOKUP(O25,'Matrice classement'!$B$2:$C$19))</f>
        <v>0</v>
      </c>
      <c r="Q25" s="23" t="s">
        <v>273</v>
      </c>
      <c r="R25" s="21" t="s">
        <v>273</v>
      </c>
      <c r="S25" s="22">
        <f>IF(R25="",0,LOOKUP(R25,'Matrice classement'!$B$2:$C$19))</f>
        <v>0</v>
      </c>
      <c r="T25" s="23" t="s">
        <v>273</v>
      </c>
      <c r="U25" s="21" t="s">
        <v>273</v>
      </c>
      <c r="V25" s="22">
        <f>IF(U25="",0,LOOKUP(U25,'Matrice classement'!$B$2:$C$19))</f>
        <v>0</v>
      </c>
      <c r="W25" s="23" t="s">
        <v>273</v>
      </c>
      <c r="X25" s="21">
        <v>3</v>
      </c>
      <c r="Y25" s="22">
        <f>IF(X25="",0,LOOKUP(X25,'Matrice classement'!$B$2:$C$19))</f>
        <v>15</v>
      </c>
      <c r="Z25" s="23">
        <v>23</v>
      </c>
      <c r="AA25" s="21" t="s">
        <v>273</v>
      </c>
      <c r="AB25" s="22">
        <f>IF(AA25="",0,LOOKUP(AA25,'Matrice classement'!$B$2:$C$19))</f>
        <v>0</v>
      </c>
      <c r="AC25" s="23" t="s">
        <v>273</v>
      </c>
      <c r="AD25" s="21"/>
      <c r="AE25" s="22"/>
      <c r="AF25" s="23"/>
      <c r="AG25" s="21"/>
      <c r="AH25" s="22"/>
      <c r="AI25" s="23"/>
      <c r="AJ25" s="21"/>
      <c r="AK25" s="22"/>
      <c r="AL25" s="23"/>
      <c r="AM25" s="13"/>
    </row>
    <row r="26" spans="1:39" ht="20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3"/>
    </row>
    <row r="27" spans="1:39" ht="30" customHeight="1">
      <c r="A27" s="13"/>
      <c r="B27" s="279" t="s">
        <v>82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6" t="s">
        <v>559</v>
      </c>
      <c r="M27" s="277"/>
      <c r="N27" s="278"/>
      <c r="O27" s="276" t="s">
        <v>560</v>
      </c>
      <c r="P27" s="277"/>
      <c r="Q27" s="278"/>
      <c r="R27" s="276" t="s">
        <v>561</v>
      </c>
      <c r="S27" s="277"/>
      <c r="T27" s="278"/>
      <c r="U27" s="276" t="s">
        <v>562</v>
      </c>
      <c r="V27" s="277"/>
      <c r="W27" s="278"/>
      <c r="X27" s="276" t="s">
        <v>563</v>
      </c>
      <c r="Y27" s="277"/>
      <c r="Z27" s="278"/>
      <c r="AA27" s="276" t="s">
        <v>564</v>
      </c>
      <c r="AB27" s="277"/>
      <c r="AC27" s="278"/>
      <c r="AD27" s="276" t="s">
        <v>565</v>
      </c>
      <c r="AE27" s="277"/>
      <c r="AF27" s="278"/>
      <c r="AG27" s="276" t="s">
        <v>566</v>
      </c>
      <c r="AH27" s="277"/>
      <c r="AI27" s="278"/>
      <c r="AJ27" s="276" t="s">
        <v>567</v>
      </c>
      <c r="AK27" s="277"/>
      <c r="AL27" s="278"/>
      <c r="AM27" s="13"/>
    </row>
    <row r="28" spans="1:39" ht="20" customHeight="1">
      <c r="A28" s="13"/>
      <c r="B28" s="25" t="s">
        <v>76</v>
      </c>
      <c r="C28" s="25" t="s">
        <v>74</v>
      </c>
      <c r="D28" s="25" t="s">
        <v>75</v>
      </c>
      <c r="E28" s="26" t="s">
        <v>0</v>
      </c>
      <c r="F28" s="26" t="s">
        <v>1</v>
      </c>
      <c r="G28" s="26" t="s">
        <v>10</v>
      </c>
      <c r="H28" s="26" t="s">
        <v>83</v>
      </c>
      <c r="I28" s="26" t="s">
        <v>2</v>
      </c>
      <c r="J28" s="26"/>
      <c r="K28" s="26" t="s">
        <v>7</v>
      </c>
      <c r="L28" s="26" t="s">
        <v>72</v>
      </c>
      <c r="M28" s="26" t="s">
        <v>73</v>
      </c>
      <c r="N28" s="26" t="s">
        <v>66</v>
      </c>
      <c r="O28" s="26" t="s">
        <v>72</v>
      </c>
      <c r="P28" s="26" t="s">
        <v>73</v>
      </c>
      <c r="Q28" s="26" t="s">
        <v>66</v>
      </c>
      <c r="R28" s="26" t="s">
        <v>72</v>
      </c>
      <c r="S28" s="26" t="s">
        <v>73</v>
      </c>
      <c r="T28" s="26" t="s">
        <v>66</v>
      </c>
      <c r="U28" s="26" t="s">
        <v>72</v>
      </c>
      <c r="V28" s="26" t="s">
        <v>73</v>
      </c>
      <c r="W28" s="26" t="s">
        <v>66</v>
      </c>
      <c r="X28" s="26" t="s">
        <v>72</v>
      </c>
      <c r="Y28" s="26" t="s">
        <v>73</v>
      </c>
      <c r="Z28" s="26" t="s">
        <v>66</v>
      </c>
      <c r="AA28" s="26" t="s">
        <v>72</v>
      </c>
      <c r="AB28" s="26" t="s">
        <v>73</v>
      </c>
      <c r="AC28" s="26" t="s">
        <v>66</v>
      </c>
      <c r="AD28" s="26" t="s">
        <v>72</v>
      </c>
      <c r="AE28" s="26" t="s">
        <v>73</v>
      </c>
      <c r="AF28" s="26" t="s">
        <v>66</v>
      </c>
      <c r="AG28" s="26" t="s">
        <v>72</v>
      </c>
      <c r="AH28" s="26" t="s">
        <v>73</v>
      </c>
      <c r="AI28" s="26" t="s">
        <v>66</v>
      </c>
      <c r="AJ28" s="26" t="s">
        <v>72</v>
      </c>
      <c r="AK28" s="26" t="s">
        <v>73</v>
      </c>
      <c r="AL28" s="26" t="s">
        <v>66</v>
      </c>
      <c r="AM28" s="13"/>
    </row>
    <row r="29" spans="1:39" ht="18.75" customHeight="1">
      <c r="A29" s="13"/>
      <c r="B29" s="10">
        <v>1</v>
      </c>
      <c r="C29" s="60">
        <f>M29+P29+S29+V29+Y29+AB29+AE29+AH29+AK29</f>
        <v>112</v>
      </c>
      <c r="D29" s="59">
        <f>C29-MINA(M29,P29,S29,V29,Y29,AB29,AE29,AH29,AK29)</f>
        <v>97</v>
      </c>
      <c r="E29" s="32" t="s">
        <v>26</v>
      </c>
      <c r="F29" s="32" t="s">
        <v>114</v>
      </c>
      <c r="G29" s="32" t="s">
        <v>20</v>
      </c>
      <c r="H29" s="32" t="s">
        <v>84</v>
      </c>
      <c r="I29" s="32" t="s">
        <v>651</v>
      </c>
      <c r="J29" s="32">
        <v>2002</v>
      </c>
      <c r="K29" s="212" t="s">
        <v>109</v>
      </c>
      <c r="L29" s="11">
        <v>1</v>
      </c>
      <c r="M29" s="12">
        <f>IF(L29="",0,LOOKUP(L29,'Matrice classement'!$B$2:$C$19))</f>
        <v>20</v>
      </c>
      <c r="N29" s="4">
        <v>35</v>
      </c>
      <c r="O29" s="11">
        <v>3</v>
      </c>
      <c r="P29" s="12">
        <f>IF(O29="",0,LOOKUP(O29,'Matrice classement'!$B$2:$C$19))</f>
        <v>15</v>
      </c>
      <c r="Q29" s="4">
        <v>48</v>
      </c>
      <c r="R29" s="11">
        <v>1</v>
      </c>
      <c r="S29" s="12">
        <f>IF(R29="",0,LOOKUP(R29,'Matrice classement'!$B$2:$C$19))</f>
        <v>20</v>
      </c>
      <c r="T29" s="4">
        <v>39</v>
      </c>
      <c r="U29" s="11">
        <v>1</v>
      </c>
      <c r="V29" s="12">
        <f>IF(U29="",0,LOOKUP(U29,'Matrice classement'!$B$2:$C$19))</f>
        <v>20</v>
      </c>
      <c r="W29" s="4">
        <v>42</v>
      </c>
      <c r="X29" s="11">
        <v>2</v>
      </c>
      <c r="Y29" s="12">
        <f>IF(X29="",0,LOOKUP(X29,'Matrice classement'!$B$2:$C$19))</f>
        <v>17</v>
      </c>
      <c r="Z29" s="4">
        <v>10</v>
      </c>
      <c r="AA29" s="11">
        <v>1</v>
      </c>
      <c r="AB29" s="231">
        <f>IF(AA29="",0,LOOKUP(AA29,'Matrice classement'!$B$2:$C$19))</f>
        <v>20</v>
      </c>
      <c r="AC29" s="4">
        <v>17</v>
      </c>
      <c r="AD29" s="11"/>
      <c r="AE29" s="12"/>
      <c r="AF29" s="4"/>
      <c r="AG29" s="11"/>
      <c r="AH29" s="12"/>
      <c r="AI29" s="4"/>
      <c r="AJ29" s="11"/>
      <c r="AK29" s="12"/>
      <c r="AL29" s="4"/>
      <c r="AM29" s="13"/>
    </row>
    <row r="30" spans="1:39" ht="17">
      <c r="A30" s="13"/>
      <c r="B30" s="10">
        <f>B29+1</f>
        <v>2</v>
      </c>
      <c r="C30" s="80">
        <f>M30+P30+S30+V30+Y30+AB30+AE30+AH30+AK30</f>
        <v>99</v>
      </c>
      <c r="D30" s="9">
        <f>C30-MINA(M30,P30,S30,V30,Y30,AB30,AE30,AH30,AK30)</f>
        <v>84</v>
      </c>
      <c r="E30" s="28" t="s">
        <v>231</v>
      </c>
      <c r="F30" s="28" t="s">
        <v>9</v>
      </c>
      <c r="G30" s="28" t="s">
        <v>23</v>
      </c>
      <c r="H30" s="28" t="s">
        <v>84</v>
      </c>
      <c r="I30" s="28" t="s">
        <v>653</v>
      </c>
      <c r="J30" s="28">
        <v>1999</v>
      </c>
      <c r="K30" s="29" t="s">
        <v>109</v>
      </c>
      <c r="L30" s="11">
        <v>3</v>
      </c>
      <c r="M30" s="12">
        <f>IF(L30="",0,LOOKUP(L30,'Matrice classement'!$B$2:$C$19))</f>
        <v>15</v>
      </c>
      <c r="N30" s="4">
        <v>39</v>
      </c>
      <c r="O30" s="11">
        <v>1</v>
      </c>
      <c r="P30" s="12">
        <f>IF(O30="",0,LOOKUP(O30,'Matrice classement'!$B$2:$C$19))</f>
        <v>20</v>
      </c>
      <c r="Q30" s="4">
        <v>19</v>
      </c>
      <c r="R30" s="11">
        <v>2</v>
      </c>
      <c r="S30" s="12">
        <f>IF(R30="",0,LOOKUP(R30,'Matrice classement'!$B$2:$C$19))</f>
        <v>17</v>
      </c>
      <c r="T30" s="4">
        <v>39</v>
      </c>
      <c r="U30" s="11">
        <v>3</v>
      </c>
      <c r="V30" s="12">
        <f>IF(U30="",0,LOOKUP(U30,'Matrice classement'!$B$2:$C$19))</f>
        <v>15</v>
      </c>
      <c r="W30" s="4">
        <v>52</v>
      </c>
      <c r="X30" s="11">
        <v>3</v>
      </c>
      <c r="Y30" s="12">
        <f>IF(X30="",0,LOOKUP(X30,'Matrice classement'!$B$2:$C$19))</f>
        <v>15</v>
      </c>
      <c r="Z30" s="4">
        <v>13</v>
      </c>
      <c r="AA30" s="11">
        <v>2</v>
      </c>
      <c r="AB30" s="12">
        <f>IF(AA30="",0,LOOKUP(AA30,'Matrice classement'!$B$2:$C$19))</f>
        <v>17</v>
      </c>
      <c r="AC30" s="4">
        <v>46</v>
      </c>
      <c r="AD30" s="11"/>
      <c r="AE30" s="12"/>
      <c r="AF30" s="4"/>
      <c r="AG30" s="11"/>
      <c r="AH30" s="12"/>
      <c r="AI30" s="4"/>
      <c r="AJ30" s="11"/>
      <c r="AK30" s="12"/>
      <c r="AL30" s="4"/>
      <c r="AM30" s="13"/>
    </row>
    <row r="31" spans="1:39" ht="17">
      <c r="A31" s="13"/>
      <c r="B31" s="10">
        <f t="shared" ref="B31:B33" si="5">B30+1</f>
        <v>3</v>
      </c>
      <c r="C31" s="60">
        <f>M31+P31+S31+V31+Y31+AB31+AE31+AH31+AK31</f>
        <v>73</v>
      </c>
      <c r="D31" s="59">
        <f>C31-MINA(M31,P31,S31,V31,Y31,AB31,AE31,AH31,AK31)</f>
        <v>73</v>
      </c>
      <c r="E31" s="32" t="s">
        <v>36</v>
      </c>
      <c r="F31" s="32" t="s">
        <v>255</v>
      </c>
      <c r="G31" s="32" t="s">
        <v>14</v>
      </c>
      <c r="H31" s="32" t="s">
        <v>84</v>
      </c>
      <c r="I31" s="32" t="s">
        <v>652</v>
      </c>
      <c r="J31" s="32">
        <v>2001</v>
      </c>
      <c r="K31" s="212" t="s">
        <v>109</v>
      </c>
      <c r="L31" s="11">
        <v>2</v>
      </c>
      <c r="M31" s="12">
        <f>IF(L31="",0,LOOKUP(L31,'Matrice classement'!$B$2:$C$19))</f>
        <v>17</v>
      </c>
      <c r="N31" s="4">
        <v>38</v>
      </c>
      <c r="O31" s="11">
        <v>5</v>
      </c>
      <c r="P31" s="12">
        <f>IF(O31="",0,LOOKUP(O31,'Matrice classement'!$B$2:$C$19))</f>
        <v>11</v>
      </c>
      <c r="Q31" s="4">
        <v>71</v>
      </c>
      <c r="R31" s="11">
        <v>4</v>
      </c>
      <c r="S31" s="12">
        <f>IF(R31="",0,LOOKUP(R31,'Matrice classement'!$B$2:$C$19))</f>
        <v>13</v>
      </c>
      <c r="T31" s="4">
        <v>55</v>
      </c>
      <c r="U31" s="11">
        <v>2</v>
      </c>
      <c r="V31" s="12">
        <f>IF(U31="",0,LOOKUP(U31,'Matrice classement'!$B$2:$C$19))</f>
        <v>17</v>
      </c>
      <c r="W31" s="4">
        <v>43</v>
      </c>
      <c r="X31" s="11" t="s">
        <v>273</v>
      </c>
      <c r="Y31" s="12">
        <f>IF(X31="",0,LOOKUP(X31,'Matrice classement'!$B$2:$C$19))</f>
        <v>0</v>
      </c>
      <c r="Z31" s="4" t="s">
        <v>273</v>
      </c>
      <c r="AA31" s="11">
        <v>3</v>
      </c>
      <c r="AB31" s="231">
        <f>IF(AA31="",0,LOOKUP(AA31,'Matrice classement'!$B$2:$C$19))</f>
        <v>15</v>
      </c>
      <c r="AC31" s="4">
        <v>53</v>
      </c>
      <c r="AD31" s="11"/>
      <c r="AE31" s="12"/>
      <c r="AF31" s="4"/>
      <c r="AG31" s="11"/>
      <c r="AH31" s="12"/>
      <c r="AI31" s="4"/>
      <c r="AJ31" s="11"/>
      <c r="AK31" s="12"/>
      <c r="AL31" s="4"/>
      <c r="AM31" s="13"/>
    </row>
    <row r="32" spans="1:39" ht="18.75" customHeight="1">
      <c r="A32" s="13"/>
      <c r="B32" s="10">
        <f t="shared" si="5"/>
        <v>4</v>
      </c>
      <c r="C32" s="80">
        <f>M32+P32+S32+V32+Y32+AB32+AE32+AH32+AK32</f>
        <v>71</v>
      </c>
      <c r="D32" s="9">
        <f>C32-MINA(M32,P32,S32,V32,Y32,AB32,AE32,AH32,AK32)</f>
        <v>71</v>
      </c>
      <c r="E32" s="32" t="s">
        <v>87</v>
      </c>
      <c r="F32" s="32" t="s">
        <v>296</v>
      </c>
      <c r="G32" s="32" t="s">
        <v>14</v>
      </c>
      <c r="H32" s="32" t="s">
        <v>84</v>
      </c>
      <c r="I32" s="32" t="s">
        <v>654</v>
      </c>
      <c r="J32" s="32">
        <v>2005</v>
      </c>
      <c r="K32" s="212" t="s">
        <v>109</v>
      </c>
      <c r="L32" s="11">
        <v>4</v>
      </c>
      <c r="M32" s="12">
        <f>IF(L32="",0,LOOKUP(L32,'Matrice classement'!$B$2:$C$19))</f>
        <v>13</v>
      </c>
      <c r="N32" s="4">
        <v>44</v>
      </c>
      <c r="O32" s="11">
        <v>6</v>
      </c>
      <c r="P32" s="12">
        <f>IF(O32="",0,LOOKUP(O32,'Matrice classement'!$B$2:$C$19))</f>
        <v>10</v>
      </c>
      <c r="Q32" s="4">
        <v>72</v>
      </c>
      <c r="R32" s="11">
        <v>3</v>
      </c>
      <c r="S32" s="12">
        <f>IF(R32="",0,LOOKUP(R32,'Matrice classement'!$B$2:$C$19))</f>
        <v>15</v>
      </c>
      <c r="T32" s="4">
        <v>48</v>
      </c>
      <c r="U32" s="11">
        <v>4</v>
      </c>
      <c r="V32" s="12">
        <f>IF(U32="",0,LOOKUP(U32,'Matrice classement'!$B$2:$C$19))</f>
        <v>13</v>
      </c>
      <c r="W32" s="4">
        <v>53</v>
      </c>
      <c r="X32" s="11">
        <v>1</v>
      </c>
      <c r="Y32" s="12">
        <f>IF(X32="",0,LOOKUP(X32,'Matrice classement'!$B$2:$C$19))</f>
        <v>20</v>
      </c>
      <c r="Z32" s="4">
        <v>7</v>
      </c>
      <c r="AA32" s="11" t="s">
        <v>273</v>
      </c>
      <c r="AB32" s="12">
        <f>IF(AA32="",0,LOOKUP(AA32,'Matrice classement'!$B$2:$C$19))</f>
        <v>0</v>
      </c>
      <c r="AC32" s="4" t="s">
        <v>273</v>
      </c>
      <c r="AD32" s="11"/>
      <c r="AE32" s="12"/>
      <c r="AF32" s="4"/>
      <c r="AG32" s="11"/>
      <c r="AH32" s="12"/>
      <c r="AI32" s="4"/>
      <c r="AJ32" s="11"/>
      <c r="AK32" s="12"/>
      <c r="AL32" s="4"/>
      <c r="AM32" s="13"/>
    </row>
    <row r="33" spans="1:39" ht="17">
      <c r="A33" s="13"/>
      <c r="B33" s="10">
        <f t="shared" si="5"/>
        <v>5</v>
      </c>
      <c r="C33" s="60">
        <f>M33+P33+S33+V33+Y33+AB33+AE33+AH33+AK33</f>
        <v>17</v>
      </c>
      <c r="D33" s="59">
        <f>C33-MINA(M33,P33,S33,V33,Y33,AB33,AE33,AH33,AK33)</f>
        <v>17</v>
      </c>
      <c r="E33" s="28" t="s">
        <v>59</v>
      </c>
      <c r="F33" s="28" t="s">
        <v>112</v>
      </c>
      <c r="G33" s="28" t="s">
        <v>13</v>
      </c>
      <c r="H33" s="28" t="s">
        <v>84</v>
      </c>
      <c r="I33" s="28" t="s">
        <v>658</v>
      </c>
      <c r="J33" s="28">
        <v>1997</v>
      </c>
      <c r="K33" s="29" t="s">
        <v>109</v>
      </c>
      <c r="L33" s="11" t="s">
        <v>273</v>
      </c>
      <c r="M33" s="12">
        <f>IF(L33="",0,LOOKUP(L33,'Matrice classement'!$B$2:$C$19))</f>
        <v>0</v>
      </c>
      <c r="N33" s="4" t="s">
        <v>273</v>
      </c>
      <c r="O33" s="11">
        <v>2</v>
      </c>
      <c r="P33" s="12">
        <f>IF(O33="",0,LOOKUP(O33,'Matrice classement'!$B$2:$C$19))</f>
        <v>17</v>
      </c>
      <c r="Q33" s="4">
        <v>43</v>
      </c>
      <c r="R33" s="114" t="s">
        <v>694</v>
      </c>
      <c r="S33" s="12">
        <f>IF(R33="",0,LOOKUP(R33,'Matrice classement'!$B$2:$C$19))</f>
        <v>0</v>
      </c>
      <c r="T33" s="115" t="s">
        <v>696</v>
      </c>
      <c r="U33" s="114" t="s">
        <v>694</v>
      </c>
      <c r="V33" s="12">
        <f>IF(U33="",0,LOOKUP(U33,'Matrice classement'!$B$2:$C$19))</f>
        <v>0</v>
      </c>
      <c r="W33" s="115" t="s">
        <v>696</v>
      </c>
      <c r="X33" s="11" t="s">
        <v>273</v>
      </c>
      <c r="Y33" s="12">
        <f>IF(X33="",0,LOOKUP(X33,'Matrice classement'!$B$2:$C$19))</f>
        <v>0</v>
      </c>
      <c r="Z33" s="4" t="s">
        <v>273</v>
      </c>
      <c r="AA33" s="11" t="s">
        <v>273</v>
      </c>
      <c r="AB33" s="12">
        <f>IF(AA33="",0,LOOKUP(AA33,'Matrice classement'!$B$2:$C$19))</f>
        <v>0</v>
      </c>
      <c r="AC33" s="4" t="s">
        <v>273</v>
      </c>
      <c r="AD33" s="11"/>
      <c r="AE33" s="12"/>
      <c r="AF33" s="4"/>
      <c r="AG33" s="11"/>
      <c r="AH33" s="12"/>
      <c r="AI33" s="4"/>
      <c r="AJ33" s="11"/>
      <c r="AK33" s="12"/>
      <c r="AL33" s="4"/>
      <c r="AM33" s="13"/>
    </row>
    <row r="34" spans="1:39" ht="17">
      <c r="A34" s="13"/>
      <c r="B34" s="20">
        <v>6</v>
      </c>
      <c r="C34" s="61">
        <f>M34+P34+S34+V34+Y34+AB34+AE34+AH34+AK34</f>
        <v>13</v>
      </c>
      <c r="D34" s="58">
        <f>C34-MINA(M34,P34,S34,V34,Y34,AB34,AE34,AH34,AK34)</f>
        <v>13</v>
      </c>
      <c r="E34" s="34" t="s">
        <v>670</v>
      </c>
      <c r="F34" s="34" t="s">
        <v>105</v>
      </c>
      <c r="G34" s="34" t="s">
        <v>23</v>
      </c>
      <c r="H34" s="34" t="s">
        <v>84</v>
      </c>
      <c r="I34" s="34" t="s">
        <v>676</v>
      </c>
      <c r="J34" s="34">
        <v>2000</v>
      </c>
      <c r="K34" s="122" t="s">
        <v>109</v>
      </c>
      <c r="L34" s="21" t="s">
        <v>273</v>
      </c>
      <c r="M34" s="22">
        <f>IF(L34="",0,LOOKUP(L34,'Matrice classement'!$B$2:$C$19))</f>
        <v>0</v>
      </c>
      <c r="N34" s="23" t="s">
        <v>273</v>
      </c>
      <c r="O34" s="21">
        <v>4</v>
      </c>
      <c r="P34" s="22">
        <f>IF(O34="",0,LOOKUP(O34,'Matrice classement'!$B$2:$C$19))</f>
        <v>13</v>
      </c>
      <c r="Q34" s="23">
        <v>60</v>
      </c>
      <c r="R34" s="21" t="s">
        <v>273</v>
      </c>
      <c r="S34" s="22">
        <f>IF(R34="",0,LOOKUP(R34,'Matrice classement'!$B$2:$C$19))</f>
        <v>0</v>
      </c>
      <c r="T34" s="23" t="s">
        <v>273</v>
      </c>
      <c r="U34" s="21" t="s">
        <v>273</v>
      </c>
      <c r="V34" s="22">
        <f>IF(U34="",0,LOOKUP(U34,'Matrice classement'!$B$2:$C$19))</f>
        <v>0</v>
      </c>
      <c r="W34" s="23" t="s">
        <v>273</v>
      </c>
      <c r="X34" s="21" t="s">
        <v>273</v>
      </c>
      <c r="Y34" s="22">
        <f>IF(X34="",0,LOOKUP(X34,'Matrice classement'!$B$2:$C$19))</f>
        <v>0</v>
      </c>
      <c r="Z34" s="23" t="s">
        <v>273</v>
      </c>
      <c r="AA34" s="21" t="s">
        <v>273</v>
      </c>
      <c r="AB34" s="22">
        <f>IF(AA34="",0,LOOKUP(AA34,'Matrice classement'!$B$2:$C$19))</f>
        <v>0</v>
      </c>
      <c r="AC34" s="23" t="s">
        <v>273</v>
      </c>
      <c r="AD34" s="21"/>
      <c r="AE34" s="22"/>
      <c r="AF34" s="23"/>
      <c r="AG34" s="21"/>
      <c r="AH34" s="22"/>
      <c r="AI34" s="23"/>
      <c r="AJ34" s="21"/>
      <c r="AK34" s="22"/>
      <c r="AL34" s="23"/>
      <c r="AM34" s="13"/>
    </row>
    <row r="35" spans="1:39" ht="17">
      <c r="A35" s="1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4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3"/>
    </row>
    <row r="36" spans="1:39" ht="30" customHeight="1">
      <c r="A36" s="13"/>
      <c r="B36" s="279" t="s">
        <v>71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6" t="s">
        <v>559</v>
      </c>
      <c r="M36" s="277"/>
      <c r="N36" s="278"/>
      <c r="O36" s="276" t="s">
        <v>560</v>
      </c>
      <c r="P36" s="277"/>
      <c r="Q36" s="278"/>
      <c r="R36" s="276" t="s">
        <v>561</v>
      </c>
      <c r="S36" s="277"/>
      <c r="T36" s="278"/>
      <c r="U36" s="276" t="s">
        <v>562</v>
      </c>
      <c r="V36" s="277"/>
      <c r="W36" s="278"/>
      <c r="X36" s="276" t="s">
        <v>563</v>
      </c>
      <c r="Y36" s="277"/>
      <c r="Z36" s="278"/>
      <c r="AA36" s="276" t="s">
        <v>564</v>
      </c>
      <c r="AB36" s="277"/>
      <c r="AC36" s="278"/>
      <c r="AD36" s="276" t="s">
        <v>565</v>
      </c>
      <c r="AE36" s="277"/>
      <c r="AF36" s="278"/>
      <c r="AG36" s="276" t="s">
        <v>566</v>
      </c>
      <c r="AH36" s="277"/>
      <c r="AI36" s="278"/>
      <c r="AJ36" s="276" t="s">
        <v>567</v>
      </c>
      <c r="AK36" s="277"/>
      <c r="AL36" s="278"/>
      <c r="AM36" s="13"/>
    </row>
    <row r="37" spans="1:39" ht="20" customHeight="1">
      <c r="A37" s="13"/>
      <c r="B37" s="25" t="s">
        <v>76</v>
      </c>
      <c r="C37" s="25" t="s">
        <v>74</v>
      </c>
      <c r="D37" s="25" t="s">
        <v>75</v>
      </c>
      <c r="E37" s="26" t="s">
        <v>0</v>
      </c>
      <c r="F37" s="26" t="s">
        <v>1</v>
      </c>
      <c r="G37" s="26" t="s">
        <v>10</v>
      </c>
      <c r="H37" s="26" t="s">
        <v>83</v>
      </c>
      <c r="I37" s="26" t="s">
        <v>2</v>
      </c>
      <c r="J37" s="26"/>
      <c r="K37" s="26" t="s">
        <v>7</v>
      </c>
      <c r="L37" s="26" t="s">
        <v>72</v>
      </c>
      <c r="M37" s="26" t="s">
        <v>73</v>
      </c>
      <c r="N37" s="26" t="s">
        <v>66</v>
      </c>
      <c r="O37" s="26" t="s">
        <v>72</v>
      </c>
      <c r="P37" s="26" t="s">
        <v>73</v>
      </c>
      <c r="Q37" s="26" t="s">
        <v>66</v>
      </c>
      <c r="R37" s="26" t="s">
        <v>72</v>
      </c>
      <c r="S37" s="26" t="s">
        <v>73</v>
      </c>
      <c r="T37" s="26" t="s">
        <v>66</v>
      </c>
      <c r="U37" s="26" t="s">
        <v>72</v>
      </c>
      <c r="V37" s="26" t="s">
        <v>73</v>
      </c>
      <c r="W37" s="26" t="s">
        <v>66</v>
      </c>
      <c r="X37" s="26" t="s">
        <v>72</v>
      </c>
      <c r="Y37" s="26" t="s">
        <v>73</v>
      </c>
      <c r="Z37" s="26" t="s">
        <v>66</v>
      </c>
      <c r="AA37" s="26" t="s">
        <v>72</v>
      </c>
      <c r="AB37" s="26" t="s">
        <v>73</v>
      </c>
      <c r="AC37" s="26" t="s">
        <v>66</v>
      </c>
      <c r="AD37" s="26" t="s">
        <v>72</v>
      </c>
      <c r="AE37" s="26" t="s">
        <v>73</v>
      </c>
      <c r="AF37" s="26" t="s">
        <v>66</v>
      </c>
      <c r="AG37" s="26" t="s">
        <v>72</v>
      </c>
      <c r="AH37" s="26" t="s">
        <v>73</v>
      </c>
      <c r="AI37" s="26" t="s">
        <v>66</v>
      </c>
      <c r="AJ37" s="26" t="s">
        <v>72</v>
      </c>
      <c r="AK37" s="26" t="s">
        <v>73</v>
      </c>
      <c r="AL37" s="26" t="s">
        <v>66</v>
      </c>
      <c r="AM37" s="13"/>
    </row>
    <row r="38" spans="1:39" ht="17">
      <c r="A38" s="13"/>
      <c r="B38" s="10">
        <v>1</v>
      </c>
      <c r="C38" s="80">
        <f t="shared" ref="C38:C41" si="6">M38+P38+S38+V38+Y38+AB38+AE38+AH38+AK38</f>
        <v>117</v>
      </c>
      <c r="D38" s="9">
        <f t="shared" ref="D38:D41" si="7">C38-MINA(M38,P38,S38,V38,Y38,AB38,AE38,AH38,AK38)</f>
        <v>100</v>
      </c>
      <c r="E38" s="93" t="s">
        <v>338</v>
      </c>
      <c r="F38" s="93" t="s">
        <v>37</v>
      </c>
      <c r="G38" s="93" t="s">
        <v>14</v>
      </c>
      <c r="H38" s="93" t="s">
        <v>84</v>
      </c>
      <c r="I38" s="93" t="s">
        <v>339</v>
      </c>
      <c r="J38" s="93">
        <v>2001</v>
      </c>
      <c r="K38" s="236" t="s">
        <v>56</v>
      </c>
      <c r="L38" s="11">
        <v>1</v>
      </c>
      <c r="M38" s="12">
        <f>IF(L38="",0,LOOKUP(L38,'Matrice classement'!$B$2:$C$19))</f>
        <v>20</v>
      </c>
      <c r="N38" s="4">
        <v>6</v>
      </c>
      <c r="O38" s="11">
        <v>1</v>
      </c>
      <c r="P38" s="12">
        <f>IF(O38="",0,LOOKUP(O38,'Matrice classement'!$B$2:$C$19))</f>
        <v>20</v>
      </c>
      <c r="Q38" s="4">
        <v>6</v>
      </c>
      <c r="R38" s="11">
        <v>2</v>
      </c>
      <c r="S38" s="12">
        <f>IF(R38="",0,LOOKUP(R38,'Matrice classement'!$B$2:$C$19))</f>
        <v>17</v>
      </c>
      <c r="T38" s="4">
        <v>11</v>
      </c>
      <c r="U38" s="11">
        <v>1</v>
      </c>
      <c r="V38" s="12">
        <f>IF(U38="",0,LOOKUP(U38,'Matrice classement'!$B$2:$C$19))</f>
        <v>20</v>
      </c>
      <c r="W38" s="4">
        <v>8</v>
      </c>
      <c r="X38" s="11">
        <v>1</v>
      </c>
      <c r="Y38" s="12">
        <f>IF(X38="",0,LOOKUP(X38,'Matrice classement'!$B$2:$C$19))</f>
        <v>20</v>
      </c>
      <c r="Z38" s="4">
        <v>3</v>
      </c>
      <c r="AA38" s="11">
        <v>1</v>
      </c>
      <c r="AB38" s="12">
        <f>IF(AA38="",0,LOOKUP(AA38,'Matrice classement'!$B$2:$C$19))</f>
        <v>20</v>
      </c>
      <c r="AC38" s="4">
        <v>4</v>
      </c>
      <c r="AD38" s="11"/>
      <c r="AE38" s="12"/>
      <c r="AF38" s="4"/>
      <c r="AG38" s="114"/>
      <c r="AH38" s="3"/>
      <c r="AI38" s="115"/>
      <c r="AJ38" s="114"/>
      <c r="AK38" s="3"/>
      <c r="AL38" s="115"/>
      <c r="AM38" s="13"/>
    </row>
    <row r="39" spans="1:39" ht="17">
      <c r="A39" s="13"/>
      <c r="B39" s="10">
        <f>B38+1</f>
        <v>2</v>
      </c>
      <c r="C39" s="60">
        <f t="shared" si="6"/>
        <v>97</v>
      </c>
      <c r="D39" s="59">
        <f t="shared" si="7"/>
        <v>84</v>
      </c>
      <c r="E39" s="93" t="s">
        <v>253</v>
      </c>
      <c r="F39" s="93" t="s">
        <v>58</v>
      </c>
      <c r="G39" s="93" t="s">
        <v>14</v>
      </c>
      <c r="H39" s="93" t="s">
        <v>84</v>
      </c>
      <c r="I39" s="93" t="s">
        <v>483</v>
      </c>
      <c r="J39" s="93">
        <v>2003</v>
      </c>
      <c r="K39" s="236" t="s">
        <v>56</v>
      </c>
      <c r="L39" s="11">
        <v>2</v>
      </c>
      <c r="M39" s="12">
        <f>IF(L39="",0,LOOKUP(L39,'Matrice classement'!$B$2:$C$19))</f>
        <v>17</v>
      </c>
      <c r="N39" s="4">
        <v>26</v>
      </c>
      <c r="O39" s="11">
        <v>2</v>
      </c>
      <c r="P39" s="12">
        <f>IF(O39="",0,LOOKUP(O39,'Matrice classement'!$B$2:$C$19))</f>
        <v>17</v>
      </c>
      <c r="Q39" s="4">
        <v>17</v>
      </c>
      <c r="R39" s="11">
        <v>1</v>
      </c>
      <c r="S39" s="12">
        <f>IF(R39="",0,LOOKUP(R39,'Matrice classement'!$B$2:$C$19))</f>
        <v>20</v>
      </c>
      <c r="T39" s="4">
        <v>4</v>
      </c>
      <c r="U39" s="11">
        <v>4</v>
      </c>
      <c r="V39" s="12">
        <f>IF(U39="",0,LOOKUP(U39,'Matrice classement'!$B$2:$C$19))</f>
        <v>13</v>
      </c>
      <c r="W39" s="4">
        <v>18</v>
      </c>
      <c r="X39" s="11">
        <v>3</v>
      </c>
      <c r="Y39" s="12">
        <f>IF(X39="",0,LOOKUP(X39,'Matrice classement'!$B$2:$C$19))</f>
        <v>15</v>
      </c>
      <c r="Z39" s="4">
        <v>6</v>
      </c>
      <c r="AA39" s="11">
        <v>3</v>
      </c>
      <c r="AB39" s="12">
        <f>IF(AA39="",0,LOOKUP(AA39,'Matrice classement'!$B$2:$C$19))</f>
        <v>15</v>
      </c>
      <c r="AC39" s="4">
        <v>17</v>
      </c>
      <c r="AD39" s="11"/>
      <c r="AE39" s="12"/>
      <c r="AF39" s="4"/>
      <c r="AG39" s="11"/>
      <c r="AH39" s="12"/>
      <c r="AI39" s="4"/>
      <c r="AJ39" s="11"/>
      <c r="AK39" s="12"/>
      <c r="AL39" s="4"/>
      <c r="AM39" s="13"/>
    </row>
    <row r="40" spans="1:39" ht="20" customHeight="1">
      <c r="A40" s="13"/>
      <c r="B40" s="10">
        <v>3</v>
      </c>
      <c r="C40" s="60">
        <f t="shared" si="6"/>
        <v>71</v>
      </c>
      <c r="D40" s="9">
        <f t="shared" si="7"/>
        <v>71</v>
      </c>
      <c r="E40" s="93" t="s">
        <v>664</v>
      </c>
      <c r="F40" s="93" t="s">
        <v>577</v>
      </c>
      <c r="G40" s="93" t="s">
        <v>14</v>
      </c>
      <c r="H40" s="93" t="s">
        <v>84</v>
      </c>
      <c r="I40" s="93" t="s">
        <v>665</v>
      </c>
      <c r="J40" s="93">
        <v>2001</v>
      </c>
      <c r="K40" s="236" t="s">
        <v>56</v>
      </c>
      <c r="L40" s="11">
        <v>3</v>
      </c>
      <c r="M40" s="12">
        <f>IF(L40="",0,LOOKUP(L40,'Matrice classement'!$B$2:$C$19))</f>
        <v>15</v>
      </c>
      <c r="N40" s="4">
        <v>29</v>
      </c>
      <c r="O40" s="11" t="s">
        <v>273</v>
      </c>
      <c r="P40" s="12">
        <f>IF(O40="",0,LOOKUP(O40,'Matrice classement'!$B$2:$C$19))</f>
        <v>0</v>
      </c>
      <c r="Q40" s="4" t="s">
        <v>273</v>
      </c>
      <c r="R40" s="11">
        <v>3</v>
      </c>
      <c r="S40" s="12">
        <f>IF(R40="",0,LOOKUP(R40,'Matrice classement'!$B$2:$C$19))</f>
        <v>15</v>
      </c>
      <c r="T40" s="4">
        <v>14</v>
      </c>
      <c r="U40" s="11">
        <v>3</v>
      </c>
      <c r="V40" s="12">
        <f>IF(U40="",0,LOOKUP(U40,'Matrice classement'!$B$2:$C$19))</f>
        <v>15</v>
      </c>
      <c r="W40" s="4">
        <v>15</v>
      </c>
      <c r="X40" s="11">
        <v>4</v>
      </c>
      <c r="Y40" s="12">
        <f>IF(X40="",0,LOOKUP(X40,'Matrice classement'!$B$2:$C$19))</f>
        <v>13</v>
      </c>
      <c r="Z40" s="4">
        <v>9</v>
      </c>
      <c r="AA40" s="11">
        <v>4</v>
      </c>
      <c r="AB40" s="12">
        <f>IF(AA40="",0,LOOKUP(AA40,'Matrice classement'!$B$2:$C$19))</f>
        <v>13</v>
      </c>
      <c r="AC40" s="4">
        <v>27</v>
      </c>
      <c r="AD40" s="11"/>
      <c r="AE40" s="12"/>
      <c r="AF40" s="4"/>
      <c r="AG40" s="11"/>
      <c r="AH40" s="12"/>
      <c r="AI40" s="4"/>
      <c r="AJ40" s="11"/>
      <c r="AK40" s="12"/>
      <c r="AL40" s="4"/>
      <c r="AM40" s="13"/>
    </row>
    <row r="41" spans="1:39" ht="17">
      <c r="A41" s="13"/>
      <c r="B41" s="20">
        <v>4</v>
      </c>
      <c r="C41" s="61">
        <f t="shared" si="6"/>
        <v>66</v>
      </c>
      <c r="D41" s="58">
        <f t="shared" si="7"/>
        <v>66</v>
      </c>
      <c r="E41" s="34" t="s">
        <v>489</v>
      </c>
      <c r="F41" s="34" t="s">
        <v>490</v>
      </c>
      <c r="G41" s="34" t="s">
        <v>144</v>
      </c>
      <c r="H41" s="34" t="s">
        <v>138</v>
      </c>
      <c r="I41" s="34" t="s">
        <v>491</v>
      </c>
      <c r="J41" s="34">
        <v>2000</v>
      </c>
      <c r="K41" s="122" t="s">
        <v>56</v>
      </c>
      <c r="L41" s="21" t="s">
        <v>273</v>
      </c>
      <c r="M41" s="22">
        <f>IF(L41="",0,LOOKUP(L41,'Matrice classement'!$B$2:$C$19))</f>
        <v>0</v>
      </c>
      <c r="N41" s="23" t="s">
        <v>273</v>
      </c>
      <c r="O41" s="21">
        <v>3</v>
      </c>
      <c r="P41" s="22">
        <f>IF(O41="",0,LOOKUP(O41,'Matrice classement'!$B$2:$C$19))</f>
        <v>15</v>
      </c>
      <c r="Q41" s="23">
        <v>39</v>
      </c>
      <c r="R41" s="21" t="s">
        <v>273</v>
      </c>
      <c r="S41" s="22">
        <f>IF(R41="",0,LOOKUP(R41,'Matrice classement'!$B$2:$C$19))</f>
        <v>0</v>
      </c>
      <c r="T41" s="23" t="s">
        <v>273</v>
      </c>
      <c r="U41" s="21">
        <v>2</v>
      </c>
      <c r="V41" s="22">
        <f>IF(U41="",0,LOOKUP(U41,'Matrice classement'!$B$2:$C$19))</f>
        <v>17</v>
      </c>
      <c r="W41" s="23">
        <v>13</v>
      </c>
      <c r="X41" s="21">
        <v>2</v>
      </c>
      <c r="Y41" s="22">
        <f>IF(X41="",0,LOOKUP(X41,'Matrice classement'!$B$2:$C$19))</f>
        <v>17</v>
      </c>
      <c r="Z41" s="23">
        <v>4</v>
      </c>
      <c r="AA41" s="21">
        <v>2</v>
      </c>
      <c r="AB41" s="22">
        <f>IF(AA41="",0,LOOKUP(AA41,'Matrice classement'!$B$2:$C$19))</f>
        <v>17</v>
      </c>
      <c r="AC41" s="23">
        <v>15</v>
      </c>
      <c r="AD41" s="21"/>
      <c r="AE41" s="22"/>
      <c r="AF41" s="23"/>
      <c r="AG41" s="21"/>
      <c r="AH41" s="22"/>
      <c r="AI41" s="23"/>
      <c r="AJ41" s="21"/>
      <c r="AK41" s="22"/>
      <c r="AL41" s="23"/>
      <c r="AM41" s="13"/>
    </row>
    <row r="42" spans="1:39" ht="17">
      <c r="A42" s="13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4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3"/>
    </row>
    <row r="43" spans="1:39" ht="19.5" customHeight="1">
      <c r="A43" s="13"/>
      <c r="B43" s="305">
        <f>COUNTA(B6,B10,B14,B23:B25,B29:B34,B38:B41,B18:B19)</f>
        <v>17</v>
      </c>
      <c r="C43" s="307" t="s">
        <v>179</v>
      </c>
      <c r="D43" s="378"/>
      <c r="E43" s="379"/>
      <c r="F43" s="17"/>
      <c r="G43" s="39" t="s">
        <v>185</v>
      </c>
      <c r="H43" s="17"/>
      <c r="I43" s="280" t="s">
        <v>80</v>
      </c>
      <c r="J43" s="281"/>
      <c r="K43" s="282"/>
      <c r="L43" s="33">
        <f>COUNTA(L38:L41)-COUNTIF(L38:L41,"Abs")+COUNTA(L29:L34)-COUNTIF(L29:L34,"Abs")+COUNTA(L23:L25)-COUNTIF(L23:L25,"Abs")+COUNTA(L14)-COUNTIF(L14,"Abs")+COUNTA(L10)-COUNTIF(L10,"Abs")+COUNTA(L6)-COUNTIF(L6,"Abs")+COUNTA(L18:L19)-COUNTIF(L18:L19,"Abs")</f>
        <v>12</v>
      </c>
      <c r="M43" s="281" t="s">
        <v>81</v>
      </c>
      <c r="N43" s="315"/>
      <c r="O43" s="33">
        <f>COUNTA(O38:O41)-COUNTIF(O38:O41,"Abs")+COUNTA(O29:O34)-COUNTIF(O29:O34,"Abs")+COUNTA(O23:O25)-COUNTIF(O23:O25,"Abs")+COUNTA(O14)-COUNTIF(O14,"Abs")+COUNTA(O10)-COUNTIF(O10,"Abs")+COUNTA(O6)-COUNTIF(O6,"Abs")+COUNTA(O18:O19)-COUNTIF(O18:O19,"Abs")</f>
        <v>15</v>
      </c>
      <c r="P43" s="281" t="s">
        <v>81</v>
      </c>
      <c r="Q43" s="315"/>
      <c r="R43" s="33">
        <f>COUNTA(R38:R41)-COUNTIF(R38:R41,"Abs")+COUNTA(R29:R34)-COUNTIF(R29:R34,"Abs")+COUNTA(R23:R25)-COUNTIF(R23:R25,"Abs")+COUNTA(R14)-COUNTIF(R14,"Abs")+COUNTA(R10)-COUNTIF(R10,"Abs")+COUNTA(R6)-COUNTIF(R6,"Abs")+COUNTA(R18:R19)-COUNTIF(R18:R19,"Abs")</f>
        <v>13</v>
      </c>
      <c r="S43" s="316" t="s">
        <v>81</v>
      </c>
      <c r="T43" s="315"/>
      <c r="U43" s="33">
        <f>COUNTA(U38:U41)-COUNTIF(U38:U41,"Abs")+COUNTA(U29:U34)-COUNTIF(U29:U34,"Abs")+COUNTA(U23:U25)-COUNTIF(U23:U25,"Abs")+COUNTA(U14)-COUNTIF(U14,"Abs")+COUNTA(U10)-COUNTIF(U10,"Abs")+COUNTA(U6)-COUNTIF(U6,"Abs")+COUNTA(U18:U19)-COUNTIF(U18:U19,"Abs")</f>
        <v>15</v>
      </c>
      <c r="V43" s="281" t="s">
        <v>81</v>
      </c>
      <c r="W43" s="315"/>
      <c r="X43" s="33">
        <f>COUNTA(X38:X41)-COUNTIF(X38:X41,"Abs")+COUNTA(X29:X34)-COUNTIF(X29:X34,"Abs")+COUNTA(X23:X25)-COUNTIF(X23:X25,"Abs")+COUNTA(X14)-COUNTIF(X14,"Abs")+COUNTA(X10)-COUNTIF(X10,"Abs")+COUNTA(X6)-COUNTIF(X6,"Abs")+COUNTA(X18:X19)-COUNTIF(X18:X19,"Abs")</f>
        <v>14</v>
      </c>
      <c r="Y43" s="316" t="s">
        <v>81</v>
      </c>
      <c r="Z43" s="315"/>
      <c r="AA43" s="33">
        <f>COUNTA(AA38:AA41)-COUNTIF(AA38:AA41,"Abs")+COUNTA(AA29:AA34)-COUNTIF(AA29:AA34,"Abs")+COUNTA(AA23:AA25)-COUNTIF(AA23:AA25,"Abs")+COUNTA(AA14)-COUNTIF(AA14,"Abs")+COUNTA(AA10)-COUNTIF(AA10,"Abs")+COUNTA(AA6)-COUNTIF(AA6,"Abs")+COUNTA(AA18:AA19)-COUNTIF(AA18:AA19,"Abs")</f>
        <v>12</v>
      </c>
      <c r="AB43" s="281" t="s">
        <v>81</v>
      </c>
      <c r="AC43" s="315"/>
      <c r="AD43" s="33">
        <f>COUNTA(AD38:AD41)-COUNTIF(AD38:AD41,"Abs")+COUNTA(AD29:AD34)-COUNTIF(AD29:AD34,"Abs")+COUNTA(AD23:AD25)-COUNTIF(AD23:AD25,"Abs")+COUNTA(AD14)-COUNTIF(AD14,"Abs")+COUNTA(AD10)-COUNTIF(AD10,"Abs")+COUNTA(AD6)-COUNTIF(AD6,"Abs")+COUNTA(AD18:AD19)-COUNTIF(AD18:AD19,"Abs")</f>
        <v>0</v>
      </c>
      <c r="AE43" s="281" t="s">
        <v>81</v>
      </c>
      <c r="AF43" s="315"/>
      <c r="AG43" s="33">
        <f>COUNTA(AG38:AG41)-COUNTIF(AG38:AG41,"Abs")+COUNTA(AG29:AG34)-COUNTIF(AG29:AG34,"Abs")+COUNTA(AG23:AG25)-COUNTIF(AG23:AG25,"Abs")+COUNTA(AG14)-COUNTIF(AG14,"Abs")+COUNTA(AG10)-COUNTIF(AG10,"Abs")+COUNTA(AG6)-COUNTIF(AG6,"Abs")+COUNTA(AG18:AG19)-COUNTIF(AG18:AG19,"Abs")</f>
        <v>0</v>
      </c>
      <c r="AH43" s="281" t="s">
        <v>81</v>
      </c>
      <c r="AI43" s="315"/>
      <c r="AJ43" s="33">
        <f>COUNTA(AJ38:AJ41)-COUNTIF(AJ38:AJ41,"Abs")+COUNTA(AJ29:AJ34)-COUNTIF(AJ29:AJ34,"Abs")+COUNTA(AJ23:AJ25)-COUNTIF(AJ23:AJ25,"Abs")+COUNTA(AJ14)-COUNTIF(AJ14,"Abs")+COUNTA(AJ10)-COUNTIF(AJ10,"Abs")+COUNTA(AJ6)-COUNTIF(AJ6,"Abs")+COUNTA(AJ18:AJ19)-COUNTIF(AJ18:AJ19,"Abs")</f>
        <v>0</v>
      </c>
      <c r="AK43" s="281" t="s">
        <v>81</v>
      </c>
      <c r="AL43" s="315"/>
      <c r="AM43" s="13"/>
    </row>
    <row r="44" spans="1:39" ht="17">
      <c r="A44" s="13"/>
      <c r="B44" s="441"/>
      <c r="C44" s="380"/>
      <c r="D44" s="381"/>
      <c r="E44" s="382"/>
      <c r="F44" s="17"/>
      <c r="G44" s="40" t="s">
        <v>186</v>
      </c>
      <c r="H44" s="17"/>
      <c r="I44" s="280" t="s">
        <v>183</v>
      </c>
      <c r="J44" s="343"/>
      <c r="K44" s="282"/>
      <c r="L44" s="313">
        <f>L43/$B$43</f>
        <v>0.70588235294117652</v>
      </c>
      <c r="M44" s="314"/>
      <c r="N44" s="315"/>
      <c r="O44" s="313">
        <f>O43/$B$43</f>
        <v>0.88235294117647056</v>
      </c>
      <c r="P44" s="314"/>
      <c r="Q44" s="315"/>
      <c r="R44" s="313">
        <f>R43/$B$43</f>
        <v>0.76470588235294112</v>
      </c>
      <c r="S44" s="314"/>
      <c r="T44" s="315"/>
      <c r="U44" s="313">
        <f>U43/$B$43</f>
        <v>0.88235294117647056</v>
      </c>
      <c r="V44" s="314"/>
      <c r="W44" s="315"/>
      <c r="X44" s="313">
        <f>X43/$B$43</f>
        <v>0.82352941176470584</v>
      </c>
      <c r="Y44" s="314"/>
      <c r="Z44" s="315"/>
      <c r="AA44" s="313">
        <f>AA43/$B$43</f>
        <v>0.70588235294117652</v>
      </c>
      <c r="AB44" s="314"/>
      <c r="AC44" s="315"/>
      <c r="AD44" s="313">
        <f>AD43/$B$43</f>
        <v>0</v>
      </c>
      <c r="AE44" s="314"/>
      <c r="AF44" s="315"/>
      <c r="AG44" s="313">
        <f>AG43/$B$43</f>
        <v>0</v>
      </c>
      <c r="AH44" s="314"/>
      <c r="AI44" s="315"/>
      <c r="AJ44" s="313">
        <f>AJ43/$B$43</f>
        <v>0</v>
      </c>
      <c r="AK44" s="314"/>
      <c r="AL44" s="315"/>
      <c r="AM44" s="13"/>
    </row>
    <row r="45" spans="1:39" ht="20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ht="25" customHeight="1">
      <c r="A46" s="13"/>
      <c r="B46" s="305">
        <f>ROUNDUP(2014-AVERAGE(J6,J10:J10,J14:J14,J18:J19,J23:J25,J29:J34,J38:J41),1)</f>
        <v>13.9</v>
      </c>
      <c r="C46" s="320" t="s">
        <v>190</v>
      </c>
      <c r="D46" s="391"/>
      <c r="E46" s="392"/>
      <c r="F46" s="13"/>
      <c r="G46" s="44" t="s">
        <v>393</v>
      </c>
      <c r="H46" s="344" t="s">
        <v>712</v>
      </c>
      <c r="I46" s="345"/>
      <c r="J46" s="346"/>
      <c r="K46" s="13"/>
      <c r="L46" s="292" t="s">
        <v>194</v>
      </c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4"/>
      <c r="AJ46" s="292"/>
      <c r="AK46" s="293"/>
      <c r="AL46" s="294"/>
      <c r="AM46" s="13"/>
    </row>
    <row r="47" spans="1:39" ht="25" customHeight="1">
      <c r="A47" s="13"/>
      <c r="B47" s="441"/>
      <c r="C47" s="393"/>
      <c r="D47" s="394"/>
      <c r="E47" s="395"/>
      <c r="F47" s="13"/>
      <c r="G47" s="44" t="s">
        <v>193</v>
      </c>
      <c r="H47" s="344" t="s">
        <v>709</v>
      </c>
      <c r="I47" s="345"/>
      <c r="J47" s="346"/>
      <c r="K47" s="13"/>
      <c r="L47" s="295">
        <v>4</v>
      </c>
      <c r="M47" s="296"/>
      <c r="N47" s="297"/>
      <c r="O47" s="295">
        <v>1</v>
      </c>
      <c r="P47" s="296"/>
      <c r="Q47" s="297"/>
      <c r="R47" s="295">
        <v>3</v>
      </c>
      <c r="S47" s="296"/>
      <c r="T47" s="297"/>
      <c r="U47" s="295">
        <v>1</v>
      </c>
      <c r="V47" s="296"/>
      <c r="W47" s="297"/>
      <c r="X47" s="295">
        <v>2</v>
      </c>
      <c r="Y47" s="296"/>
      <c r="Z47" s="297"/>
      <c r="AA47" s="295">
        <v>4</v>
      </c>
      <c r="AB47" s="296"/>
      <c r="AC47" s="297"/>
      <c r="AD47" s="295"/>
      <c r="AE47" s="296"/>
      <c r="AF47" s="297"/>
      <c r="AG47" s="295"/>
      <c r="AH47" s="296"/>
      <c r="AI47" s="297"/>
      <c r="AJ47" s="295"/>
      <c r="AK47" s="296"/>
      <c r="AL47" s="297"/>
      <c r="AM47" s="13"/>
    </row>
    <row r="48" spans="1:39" ht="20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51" spans="1:29" ht="25" customHeight="1">
      <c r="B51" s="326" t="s">
        <v>199</v>
      </c>
      <c r="C51" s="327"/>
      <c r="D51" s="327"/>
      <c r="E51" s="328"/>
      <c r="F51" s="117">
        <f>SUM(C6,C10:C10,C14:C14,C18:C19,C23:C25,C29:C34,C38:C41)</f>
        <v>1324</v>
      </c>
      <c r="G51" s="46" t="s">
        <v>200</v>
      </c>
      <c r="I51" s="333" t="s">
        <v>205</v>
      </c>
      <c r="J51" s="334"/>
      <c r="K51" s="334"/>
      <c r="L51" s="335"/>
      <c r="M51" s="383"/>
      <c r="N51" s="384"/>
      <c r="O51" s="455">
        <f>M51/B43</f>
        <v>0</v>
      </c>
      <c r="P51" s="356"/>
    </row>
    <row r="52" spans="1:29" ht="25" customHeight="1">
      <c r="B52" s="329" t="s">
        <v>203</v>
      </c>
      <c r="C52" s="330"/>
      <c r="D52" s="330"/>
      <c r="E52" s="331"/>
      <c r="F52" s="118">
        <f>SUBTOTAL(109,C6,C10:C10,C14:C14,C18:C19,C23:C25,C29:C34,C38:C41)</f>
        <v>1324</v>
      </c>
      <c r="G52" s="65" t="s">
        <v>200</v>
      </c>
      <c r="I52" s="336"/>
      <c r="J52" s="337"/>
      <c r="K52" s="337"/>
      <c r="L52" s="338"/>
      <c r="M52" s="385"/>
      <c r="N52" s="386"/>
      <c r="O52" s="456"/>
      <c r="P52" s="350"/>
    </row>
    <row r="53" spans="1:29" ht="20" customHeight="1"/>
    <row r="54" spans="1:29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62"/>
      <c r="AB54" s="62"/>
      <c r="AC54" s="62"/>
    </row>
    <row r="55" spans="1:29" ht="20">
      <c r="A55" s="13"/>
      <c r="B55" s="351" t="s">
        <v>206</v>
      </c>
      <c r="C55" s="352"/>
      <c r="D55" s="352"/>
      <c r="E55" s="352"/>
      <c r="F55" s="352"/>
      <c r="G55" s="352"/>
      <c r="H55" s="352"/>
      <c r="I55" s="353" t="s">
        <v>526</v>
      </c>
      <c r="J55" s="354"/>
      <c r="K55" s="354"/>
      <c r="L55" s="355"/>
      <c r="M55" s="355"/>
      <c r="N55" s="355"/>
      <c r="O55" s="356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62"/>
      <c r="AB55" s="62"/>
      <c r="AC55" s="62"/>
    </row>
    <row r="56" spans="1:29" ht="25" customHeight="1">
      <c r="A56" s="13"/>
      <c r="B56" s="398" t="s">
        <v>196</v>
      </c>
      <c r="C56" s="399"/>
      <c r="D56" s="399"/>
      <c r="E56" s="66" t="s">
        <v>197</v>
      </c>
      <c r="F56" s="399" t="s">
        <v>204</v>
      </c>
      <c r="G56" s="400"/>
      <c r="H56" s="51" t="s">
        <v>76</v>
      </c>
      <c r="I56" s="302" t="s">
        <v>450</v>
      </c>
      <c r="J56" s="303"/>
      <c r="K56" s="304"/>
      <c r="L56" s="302" t="s">
        <v>451</v>
      </c>
      <c r="M56" s="303"/>
      <c r="N56" s="303"/>
      <c r="O56" s="304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62"/>
      <c r="AB56" s="62"/>
      <c r="AC56" s="62"/>
    </row>
    <row r="57" spans="1:29" ht="25" customHeight="1">
      <c r="A57" s="13"/>
      <c r="B57" s="271" t="s">
        <v>14</v>
      </c>
      <c r="C57" s="272"/>
      <c r="D57" s="272"/>
      <c r="E57" s="119">
        <f>COUNTIF($G$6,B57)+COUNTIF($G$10:$G$10,B57)+COUNTIF($G$14:$G$14,B57)+COUNTIF($G$23:$G$25,B57)+COUNTIF($G$29:$G$34,B57)+COUNTIF($G$38:$G$41,B57)+COUNTIF($G$18:$G$19,B57)</f>
        <v>8</v>
      </c>
      <c r="F57" s="269">
        <f>SUMIF($G$38:$G$41,B57,$C$38:$C$41)+SUMIF($G$29:$G$34,B57,$C$29:$C$34)+SUMIF($G$23:$G$25,B57,$C$23:$C$25)+SUMIF($G$14:$G$14,B57,$C$14:$C$14)+SUMIF($G$10:$G$10,B57,$C$10:$C$10)+SUMIF($G$6,B57,$C$6)+SUMIF($G$18:$G$19,B57,$C$18:$C$19)</f>
        <v>624</v>
      </c>
      <c r="G57" s="270"/>
      <c r="H57" s="49">
        <v>1</v>
      </c>
      <c r="I57" s="96">
        <v>14</v>
      </c>
      <c r="J57" s="176">
        <f t="shared" ref="J57:J65" si="8">E57-I57</f>
        <v>-6</v>
      </c>
      <c r="K57" s="108"/>
      <c r="L57" s="428">
        <v>1152</v>
      </c>
      <c r="M57" s="429"/>
      <c r="N57" s="178">
        <f t="shared" ref="N57:N65" si="9">F57-L57</f>
        <v>-528</v>
      </c>
      <c r="O57" s="109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62"/>
      <c r="AB57" s="62"/>
      <c r="AC57" s="62"/>
    </row>
    <row r="58" spans="1:29" ht="25" customHeight="1">
      <c r="A58" s="13"/>
      <c r="B58" s="271" t="s">
        <v>20</v>
      </c>
      <c r="C58" s="272"/>
      <c r="D58" s="272"/>
      <c r="E58" s="235">
        <f t="shared" ref="E58:E67" si="10">COUNTIF($G$6,B58)+COUNTIF($G$10:$G$10,B58)+COUNTIF($G$14:$G$14,B58)+COUNTIF($G$23:$G$25,B58)+COUNTIF($G$29:$G$34,B58)+COUNTIF($G$38:$G$41,B58)+COUNTIF($G$18:$G$19,B58)</f>
        <v>3</v>
      </c>
      <c r="F58" s="269">
        <f t="shared" ref="F58:F67" si="11">SUMIF($G$38:$G$41,B58,$C$38:$C$41)+SUMIF($G$29:$G$34,B58,$C$29:$C$34)+SUMIF($G$23:$G$25,B58,$C$23:$C$25)+SUMIF($G$14:$G$14,B58,$C$14:$C$14)+SUMIF($G$10:$G$10,B58,$C$10:$C$10)+SUMIF($G$6,B58,$C$6)+SUMIF($G$18:$G$19,B58,$C$18:$C$19)</f>
        <v>349</v>
      </c>
      <c r="G58" s="270"/>
      <c r="H58" s="50">
        <v>2</v>
      </c>
      <c r="I58" s="98">
        <v>5</v>
      </c>
      <c r="J58" s="167">
        <f t="shared" si="8"/>
        <v>-2</v>
      </c>
      <c r="K58" s="99"/>
      <c r="L58" s="300">
        <v>597</v>
      </c>
      <c r="M58" s="301"/>
      <c r="N58" s="171">
        <f t="shared" si="9"/>
        <v>-248</v>
      </c>
      <c r="O58" s="10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62"/>
      <c r="AB58" s="62"/>
      <c r="AC58" s="62"/>
    </row>
    <row r="59" spans="1:29" ht="25" customHeight="1">
      <c r="A59" s="13"/>
      <c r="B59" s="271" t="s">
        <v>23</v>
      </c>
      <c r="C59" s="272"/>
      <c r="D59" s="272"/>
      <c r="E59" s="235">
        <f>COUNTIF($G$6,B59)+COUNTIF($G$10:$G$10,B59)+COUNTIF($G$14:$G$14,B59)+COUNTIF($G$23:$G$25,B59)+COUNTIF($G$29:$G$34,B59)+COUNTIF($G$38:$G$41,B59)+COUNTIF($G$18:$G$19,B59)</f>
        <v>2</v>
      </c>
      <c r="F59" s="269">
        <f>SUMIF($G$38:$G$41,B59,$C$38:$C$41)+SUMIF($G$29:$G$34,B59,$C$29:$C$34)+SUMIF($G$23:$G$25,B59,$C$23:$C$25)+SUMIF($G$14:$G$14,B59,$C$14:$C$14)+SUMIF($G$10:$G$10,B59,$C$10:$C$10)+SUMIF($G$6,B59,$C$6)+SUMIF($G$18:$G$19,B59,$C$18:$C$19)</f>
        <v>112</v>
      </c>
      <c r="G59" s="270"/>
      <c r="H59" s="50">
        <v>3</v>
      </c>
      <c r="I59" s="98">
        <v>4</v>
      </c>
      <c r="J59" s="167">
        <f t="shared" ref="J59:J64" si="12">E59-I59</f>
        <v>-2</v>
      </c>
      <c r="K59" s="99"/>
      <c r="L59" s="300">
        <v>185</v>
      </c>
      <c r="M59" s="301"/>
      <c r="N59" s="171">
        <f t="shared" ref="N59:N64" si="13">F59-L59</f>
        <v>-73</v>
      </c>
      <c r="O59" s="10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62"/>
      <c r="AB59" s="62"/>
      <c r="AC59" s="62"/>
    </row>
    <row r="60" spans="1:29" ht="25" customHeight="1">
      <c r="A60" s="13"/>
      <c r="B60" s="271" t="s">
        <v>311</v>
      </c>
      <c r="C60" s="272"/>
      <c r="D60" s="272"/>
      <c r="E60" s="235">
        <f t="shared" si="10"/>
        <v>1</v>
      </c>
      <c r="F60" s="269">
        <f t="shared" si="11"/>
        <v>88</v>
      </c>
      <c r="G60" s="270"/>
      <c r="H60" s="50">
        <v>4</v>
      </c>
      <c r="I60" s="98">
        <v>2</v>
      </c>
      <c r="J60" s="167">
        <f t="shared" si="12"/>
        <v>-1</v>
      </c>
      <c r="K60" s="99"/>
      <c r="L60" s="300">
        <v>124</v>
      </c>
      <c r="M60" s="301"/>
      <c r="N60" s="171">
        <f t="shared" si="13"/>
        <v>-36</v>
      </c>
      <c r="O60" s="10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62"/>
      <c r="AB60" s="62"/>
      <c r="AC60" s="62"/>
    </row>
    <row r="61" spans="1:29" ht="25" customHeight="1">
      <c r="A61" s="13"/>
      <c r="B61" s="271" t="s">
        <v>144</v>
      </c>
      <c r="C61" s="272"/>
      <c r="D61" s="272"/>
      <c r="E61" s="235">
        <f t="shared" si="10"/>
        <v>2</v>
      </c>
      <c r="F61" s="269">
        <f t="shared" si="11"/>
        <v>134</v>
      </c>
      <c r="G61" s="270"/>
      <c r="H61" s="50">
        <v>5</v>
      </c>
      <c r="I61" s="98">
        <v>3</v>
      </c>
      <c r="J61" s="167">
        <f t="shared" si="12"/>
        <v>-1</v>
      </c>
      <c r="K61" s="99"/>
      <c r="L61" s="300">
        <v>272</v>
      </c>
      <c r="M61" s="301"/>
      <c r="N61" s="171">
        <f t="shared" si="13"/>
        <v>-138</v>
      </c>
      <c r="O61" s="10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62"/>
      <c r="AB61" s="62"/>
      <c r="AC61" s="62"/>
    </row>
    <row r="62" spans="1:29" ht="25" customHeight="1">
      <c r="A62" s="13"/>
      <c r="B62" s="275" t="s">
        <v>13</v>
      </c>
      <c r="C62" s="269"/>
      <c r="D62" s="269"/>
      <c r="E62" s="235">
        <f t="shared" si="10"/>
        <v>1</v>
      </c>
      <c r="F62" s="269">
        <f t="shared" si="11"/>
        <v>17</v>
      </c>
      <c r="G62" s="270"/>
      <c r="H62" s="50">
        <v>6</v>
      </c>
      <c r="I62" s="98">
        <v>3</v>
      </c>
      <c r="J62" s="167">
        <f t="shared" si="12"/>
        <v>-2</v>
      </c>
      <c r="K62" s="99"/>
      <c r="L62" s="300">
        <v>212</v>
      </c>
      <c r="M62" s="301"/>
      <c r="N62" s="171">
        <f t="shared" si="13"/>
        <v>-195</v>
      </c>
      <c r="O62" s="10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62"/>
      <c r="AB62" s="62"/>
      <c r="AC62" s="62"/>
    </row>
    <row r="63" spans="1:29" ht="25" customHeight="1">
      <c r="A63" s="13"/>
      <c r="B63" s="271" t="s">
        <v>315</v>
      </c>
      <c r="C63" s="272"/>
      <c r="D63" s="272"/>
      <c r="E63" s="235">
        <f t="shared" si="10"/>
        <v>0</v>
      </c>
      <c r="F63" s="269">
        <f t="shared" si="11"/>
        <v>0</v>
      </c>
      <c r="G63" s="270"/>
      <c r="H63" s="50">
        <v>7</v>
      </c>
      <c r="I63" s="98">
        <v>5</v>
      </c>
      <c r="J63" s="167">
        <f t="shared" si="12"/>
        <v>-5</v>
      </c>
      <c r="K63" s="99"/>
      <c r="L63" s="300">
        <v>143</v>
      </c>
      <c r="M63" s="301"/>
      <c r="N63" s="171">
        <f t="shared" si="13"/>
        <v>-143</v>
      </c>
      <c r="O63" s="10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62"/>
      <c r="AB63" s="62"/>
      <c r="AC63" s="62"/>
    </row>
    <row r="64" spans="1:29" ht="25" customHeight="1">
      <c r="A64" s="13"/>
      <c r="B64" s="271" t="s">
        <v>349</v>
      </c>
      <c r="C64" s="272"/>
      <c r="D64" s="272"/>
      <c r="E64" s="235">
        <f t="shared" si="10"/>
        <v>0</v>
      </c>
      <c r="F64" s="269">
        <f t="shared" si="11"/>
        <v>0</v>
      </c>
      <c r="G64" s="270"/>
      <c r="H64" s="50">
        <v>8</v>
      </c>
      <c r="I64" s="98">
        <v>1</v>
      </c>
      <c r="J64" s="167">
        <f t="shared" si="12"/>
        <v>-1</v>
      </c>
      <c r="K64" s="99"/>
      <c r="L64" s="300">
        <v>48</v>
      </c>
      <c r="M64" s="301"/>
      <c r="N64" s="171">
        <f t="shared" si="13"/>
        <v>-48</v>
      </c>
      <c r="O64" s="10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62"/>
      <c r="AB64" s="62"/>
      <c r="AC64" s="62"/>
    </row>
    <row r="65" spans="1:29" ht="25" customHeight="1">
      <c r="A65" s="13"/>
      <c r="B65" s="271" t="s">
        <v>381</v>
      </c>
      <c r="C65" s="272"/>
      <c r="D65" s="272"/>
      <c r="E65" s="235">
        <f t="shared" si="10"/>
        <v>0</v>
      </c>
      <c r="F65" s="269">
        <f t="shared" si="11"/>
        <v>0</v>
      </c>
      <c r="G65" s="270"/>
      <c r="H65" s="50">
        <v>9</v>
      </c>
      <c r="I65" s="98">
        <v>0</v>
      </c>
      <c r="J65" s="167">
        <f t="shared" si="8"/>
        <v>0</v>
      </c>
      <c r="K65" s="99"/>
      <c r="L65" s="300">
        <v>0</v>
      </c>
      <c r="M65" s="301"/>
      <c r="N65" s="171">
        <f t="shared" si="9"/>
        <v>0</v>
      </c>
      <c r="O65" s="10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62"/>
      <c r="AB65" s="62"/>
      <c r="AC65" s="62"/>
    </row>
    <row r="66" spans="1:29" ht="25" customHeight="1">
      <c r="A66" s="13"/>
      <c r="B66" s="271" t="s">
        <v>345</v>
      </c>
      <c r="C66" s="272"/>
      <c r="D66" s="272"/>
      <c r="E66" s="235">
        <f t="shared" si="10"/>
        <v>0</v>
      </c>
      <c r="F66" s="269">
        <f t="shared" si="11"/>
        <v>0</v>
      </c>
      <c r="G66" s="270"/>
      <c r="H66" s="50">
        <v>10</v>
      </c>
      <c r="I66" s="98">
        <v>0</v>
      </c>
      <c r="J66" s="167">
        <f t="shared" ref="J66" si="14">E66-I66</f>
        <v>0</v>
      </c>
      <c r="K66" s="99"/>
      <c r="L66" s="300">
        <v>0</v>
      </c>
      <c r="M66" s="301"/>
      <c r="N66" s="171">
        <f t="shared" ref="N66" si="15">F66-L66</f>
        <v>0</v>
      </c>
      <c r="O66" s="10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62"/>
      <c r="AB66" s="62"/>
      <c r="AC66" s="62"/>
    </row>
    <row r="67" spans="1:29" ht="25" customHeight="1">
      <c r="A67" s="13"/>
      <c r="B67" s="271" t="s">
        <v>458</v>
      </c>
      <c r="C67" s="272"/>
      <c r="D67" s="272"/>
      <c r="E67" s="235">
        <f t="shared" si="10"/>
        <v>0</v>
      </c>
      <c r="F67" s="269">
        <f t="shared" si="11"/>
        <v>0</v>
      </c>
      <c r="G67" s="270"/>
      <c r="H67" s="50">
        <v>11</v>
      </c>
      <c r="I67" s="98">
        <v>0</v>
      </c>
      <c r="J67" s="167">
        <f t="shared" ref="J67" si="16">E67-I67</f>
        <v>0</v>
      </c>
      <c r="K67" s="99"/>
      <c r="L67" s="300">
        <v>0</v>
      </c>
      <c r="M67" s="301"/>
      <c r="N67" s="171">
        <f t="shared" ref="N67" si="17">F67-L67</f>
        <v>0</v>
      </c>
      <c r="O67" s="10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62"/>
      <c r="AB67" s="62"/>
      <c r="AC67" s="62"/>
    </row>
    <row r="68" spans="1:29" ht="25" customHeight="1">
      <c r="A68" s="13"/>
      <c r="B68" s="373" t="s">
        <v>202</v>
      </c>
      <c r="C68" s="374"/>
      <c r="D68" s="374"/>
      <c r="E68" s="113">
        <f>SUM(E57:E67)</f>
        <v>17</v>
      </c>
      <c r="F68" s="374">
        <f>SUM(F57:G67)</f>
        <v>1324</v>
      </c>
      <c r="G68" s="375"/>
      <c r="H68" s="53"/>
      <c r="I68" s="95">
        <f>SUM(I57:I67)</f>
        <v>37</v>
      </c>
      <c r="J68" s="177">
        <f>E68-I68</f>
        <v>-20</v>
      </c>
      <c r="K68" s="102"/>
      <c r="L68" s="359">
        <f>SUM(L57:M67)</f>
        <v>2733</v>
      </c>
      <c r="M68" s="360"/>
      <c r="N68" s="183">
        <f>F68-L68</f>
        <v>-1409</v>
      </c>
      <c r="O68" s="104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62"/>
      <c r="AB68" s="62"/>
      <c r="AC68" s="62"/>
    </row>
    <row r="69" spans="1:2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62"/>
      <c r="AB69" s="62"/>
      <c r="AC69" s="62"/>
    </row>
    <row r="70" spans="1:29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62"/>
      <c r="AB70" s="62"/>
      <c r="AC70" s="62"/>
    </row>
  </sheetData>
  <autoFilter ref="B5:AI41"/>
  <sortState ref="C28:AC34">
    <sortCondition descending="1" ref="D28:D34"/>
  </sortState>
  <mergeCells count="155">
    <mergeCell ref="B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U21:W21"/>
    <mergeCell ref="X21:Z21"/>
    <mergeCell ref="AA21:AC21"/>
    <mergeCell ref="U12:W12"/>
    <mergeCell ref="X12:Z12"/>
    <mergeCell ref="AD21:AF21"/>
    <mergeCell ref="AG21:AI21"/>
    <mergeCell ref="U27:W27"/>
    <mergeCell ref="X27:Z27"/>
    <mergeCell ref="AA27:AC27"/>
    <mergeCell ref="AD27:AF27"/>
    <mergeCell ref="AG27:AI27"/>
    <mergeCell ref="U16:W16"/>
    <mergeCell ref="X16:Z16"/>
    <mergeCell ref="AA16:AC16"/>
    <mergeCell ref="AG16:AI16"/>
    <mergeCell ref="B21:K21"/>
    <mergeCell ref="L21:N21"/>
    <mergeCell ref="O21:Q21"/>
    <mergeCell ref="R21:T21"/>
    <mergeCell ref="B12:K12"/>
    <mergeCell ref="L12:N12"/>
    <mergeCell ref="O12:Q12"/>
    <mergeCell ref="R12:T12"/>
    <mergeCell ref="B27:K27"/>
    <mergeCell ref="L27:N27"/>
    <mergeCell ref="O27:Q27"/>
    <mergeCell ref="R27:T27"/>
    <mergeCell ref="B16:K16"/>
    <mergeCell ref="L16:N16"/>
    <mergeCell ref="O16:Q16"/>
    <mergeCell ref="R16:T16"/>
    <mergeCell ref="AA4:AC4"/>
    <mergeCell ref="AD4:AF4"/>
    <mergeCell ref="AG4:AI4"/>
    <mergeCell ref="B8:K8"/>
    <mergeCell ref="L8:N8"/>
    <mergeCell ref="O8:Q8"/>
    <mergeCell ref="R8:T8"/>
    <mergeCell ref="AD16:AF16"/>
    <mergeCell ref="U8:W8"/>
    <mergeCell ref="X8:Z8"/>
    <mergeCell ref="AA8:AC8"/>
    <mergeCell ref="AD8:AF8"/>
    <mergeCell ref="AG8:AI8"/>
    <mergeCell ref="AA12:AC12"/>
    <mergeCell ref="AD12:AF12"/>
    <mergeCell ref="AG12:AI12"/>
    <mergeCell ref="L68:M68"/>
    <mergeCell ref="B60:D60"/>
    <mergeCell ref="F60:G60"/>
    <mergeCell ref="B56:D56"/>
    <mergeCell ref="F56:G56"/>
    <mergeCell ref="I56:K56"/>
    <mergeCell ref="B63:D63"/>
    <mergeCell ref="F63:G63"/>
    <mergeCell ref="B64:D64"/>
    <mergeCell ref="F64:G64"/>
    <mergeCell ref="B57:D57"/>
    <mergeCell ref="F57:G57"/>
    <mergeCell ref="B62:D62"/>
    <mergeCell ref="F62:G62"/>
    <mergeCell ref="B58:D58"/>
    <mergeCell ref="F58:G58"/>
    <mergeCell ref="L57:M57"/>
    <mergeCell ref="B68:D68"/>
    <mergeCell ref="F68:G68"/>
    <mergeCell ref="B65:D65"/>
    <mergeCell ref="F65:G65"/>
    <mergeCell ref="L56:O56"/>
    <mergeCell ref="B67:D67"/>
    <mergeCell ref="F67:G67"/>
    <mergeCell ref="L60:M60"/>
    <mergeCell ref="L58:M58"/>
    <mergeCell ref="L62:M62"/>
    <mergeCell ref="L59:M59"/>
    <mergeCell ref="L64:M64"/>
    <mergeCell ref="L61:M61"/>
    <mergeCell ref="L63:M63"/>
    <mergeCell ref="L65:M65"/>
    <mergeCell ref="B61:D61"/>
    <mergeCell ref="F61:G61"/>
    <mergeCell ref="L67:M67"/>
    <mergeCell ref="B66:D66"/>
    <mergeCell ref="F66:G66"/>
    <mergeCell ref="L66:M66"/>
    <mergeCell ref="B59:D59"/>
    <mergeCell ref="F59:G59"/>
    <mergeCell ref="I55:O55"/>
    <mergeCell ref="B43:B44"/>
    <mergeCell ref="AA44:AC44"/>
    <mergeCell ref="B51:E51"/>
    <mergeCell ref="I51:L52"/>
    <mergeCell ref="M51:N52"/>
    <mergeCell ref="B52:E52"/>
    <mergeCell ref="O47:Q47"/>
    <mergeCell ref="R47:T47"/>
    <mergeCell ref="AA47:AC47"/>
    <mergeCell ref="V43:W43"/>
    <mergeCell ref="Y43:Z43"/>
    <mergeCell ref="AB43:AC43"/>
    <mergeCell ref="U47:W47"/>
    <mergeCell ref="X47:Z47"/>
    <mergeCell ref="B46:B47"/>
    <mergeCell ref="C46:E47"/>
    <mergeCell ref="H46:J46"/>
    <mergeCell ref="AJ47:AL47"/>
    <mergeCell ref="B2:AL2"/>
    <mergeCell ref="AJ46:AL46"/>
    <mergeCell ref="AJ4:AL4"/>
    <mergeCell ref="AJ8:AL8"/>
    <mergeCell ref="AJ12:AL12"/>
    <mergeCell ref="AJ16:AL16"/>
    <mergeCell ref="AJ21:AL21"/>
    <mergeCell ref="AJ27:AL27"/>
    <mergeCell ref="AJ36:AL36"/>
    <mergeCell ref="AK43:AL43"/>
    <mergeCell ref="AJ44:AL44"/>
    <mergeCell ref="AD44:AF44"/>
    <mergeCell ref="AG44:AI44"/>
    <mergeCell ref="AD47:AF47"/>
    <mergeCell ref="H47:J47"/>
    <mergeCell ref="L47:N47"/>
    <mergeCell ref="M43:N43"/>
    <mergeCell ref="B4:K4"/>
    <mergeCell ref="L4:N4"/>
    <mergeCell ref="O4:Q4"/>
    <mergeCell ref="R4:T4"/>
    <mergeCell ref="U4:W4"/>
    <mergeCell ref="X4:Z4"/>
    <mergeCell ref="P43:Q43"/>
    <mergeCell ref="S43:T43"/>
    <mergeCell ref="X44:Z44"/>
    <mergeCell ref="I44:K44"/>
    <mergeCell ref="L44:N44"/>
    <mergeCell ref="O44:Q44"/>
    <mergeCell ref="L46:AI46"/>
    <mergeCell ref="B55:H55"/>
    <mergeCell ref="O51:P52"/>
    <mergeCell ref="R44:T44"/>
    <mergeCell ref="U44:W44"/>
    <mergeCell ref="I43:K43"/>
    <mergeCell ref="AE43:AF43"/>
    <mergeCell ref="AH43:AI43"/>
    <mergeCell ref="C43:E44"/>
    <mergeCell ref="AG47:AI47"/>
  </mergeCells>
  <printOptions horizontalCentered="1"/>
  <pageMargins left="0.19685039370078741" right="0.19685039370078741" top="0.59055118110236227" bottom="0.59055118110236227" header="0.19685039370078741" footer="0.19685039370078741"/>
  <pageSetup paperSize="8"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  <pageSetUpPr fitToPage="1"/>
  </sheetPr>
  <dimension ref="A3:G62"/>
  <sheetViews>
    <sheetView workbookViewId="0"/>
  </sheetViews>
  <sheetFormatPr baseColWidth="10" defaultRowHeight="14" x14ac:dyDescent="0"/>
  <cols>
    <col min="1" max="1" width="19.5" customWidth="1"/>
    <col min="2" max="2" width="19.6640625" customWidth="1"/>
    <col min="3" max="3" width="23.5" customWidth="1"/>
    <col min="4" max="4" width="16" customWidth="1"/>
    <col min="5" max="5" width="17.33203125" customWidth="1"/>
    <col min="6" max="6" width="20.83203125" customWidth="1"/>
  </cols>
  <sheetData>
    <row r="3" spans="1:7">
      <c r="A3" s="67" t="s">
        <v>0</v>
      </c>
      <c r="B3" s="67" t="s">
        <v>266</v>
      </c>
      <c r="C3" s="67" t="s">
        <v>196</v>
      </c>
      <c r="D3" s="67" t="s">
        <v>267</v>
      </c>
      <c r="E3" s="67" t="s">
        <v>268</v>
      </c>
      <c r="F3" s="67" t="s">
        <v>180</v>
      </c>
      <c r="G3" s="67" t="s">
        <v>270</v>
      </c>
    </row>
    <row r="4" spans="1:7">
      <c r="A4" t="s">
        <v>207</v>
      </c>
      <c r="B4" t="s">
        <v>243</v>
      </c>
      <c r="C4" t="s">
        <v>13</v>
      </c>
      <c r="D4" t="s">
        <v>84</v>
      </c>
      <c r="E4" t="s">
        <v>209</v>
      </c>
      <c r="F4" s="71">
        <v>1979</v>
      </c>
    </row>
    <row r="5" spans="1:7">
      <c r="A5" t="s">
        <v>210</v>
      </c>
      <c r="B5" t="s">
        <v>211</v>
      </c>
      <c r="C5" t="s">
        <v>14</v>
      </c>
      <c r="D5" t="s">
        <v>84</v>
      </c>
      <c r="E5" t="s">
        <v>212</v>
      </c>
      <c r="F5" s="71">
        <v>1991</v>
      </c>
    </row>
    <row r="6" spans="1:7">
      <c r="A6" t="s">
        <v>244</v>
      </c>
      <c r="B6" t="s">
        <v>245</v>
      </c>
      <c r="C6" t="s">
        <v>156</v>
      </c>
      <c r="D6" t="s">
        <v>140</v>
      </c>
      <c r="E6" t="s">
        <v>246</v>
      </c>
      <c r="F6" s="71">
        <v>1958</v>
      </c>
    </row>
    <row r="7" spans="1:7">
      <c r="A7" t="s">
        <v>53</v>
      </c>
      <c r="B7" t="s">
        <v>54</v>
      </c>
      <c r="C7" t="s">
        <v>14</v>
      </c>
      <c r="D7" t="s">
        <v>84</v>
      </c>
      <c r="E7" t="s">
        <v>160</v>
      </c>
      <c r="F7" s="71">
        <v>1996</v>
      </c>
    </row>
    <row r="8" spans="1:7">
      <c r="A8" t="s">
        <v>247</v>
      </c>
      <c r="B8" t="s">
        <v>30</v>
      </c>
      <c r="C8" t="s">
        <v>144</v>
      </c>
      <c r="D8" t="s">
        <v>138</v>
      </c>
      <c r="E8" t="s">
        <v>248</v>
      </c>
      <c r="F8" s="71">
        <v>1989</v>
      </c>
    </row>
    <row r="9" spans="1:7">
      <c r="A9" t="s">
        <v>126</v>
      </c>
      <c r="B9" t="s">
        <v>39</v>
      </c>
      <c r="C9" t="s">
        <v>23</v>
      </c>
      <c r="D9" t="s">
        <v>84</v>
      </c>
      <c r="E9" t="s">
        <v>214</v>
      </c>
      <c r="F9" s="71">
        <v>1967</v>
      </c>
    </row>
    <row r="10" spans="1:7">
      <c r="A10" t="s">
        <v>97</v>
      </c>
      <c r="B10" t="s">
        <v>215</v>
      </c>
      <c r="C10" t="s">
        <v>23</v>
      </c>
      <c r="D10" t="s">
        <v>84</v>
      </c>
      <c r="E10" t="s">
        <v>98</v>
      </c>
      <c r="F10" s="71">
        <v>1971</v>
      </c>
    </row>
    <row r="11" spans="1:7">
      <c r="A11" t="s">
        <v>216</v>
      </c>
      <c r="B11" t="s">
        <v>17</v>
      </c>
      <c r="C11" t="s">
        <v>23</v>
      </c>
      <c r="D11" t="s">
        <v>84</v>
      </c>
      <c r="E11" t="s">
        <v>217</v>
      </c>
      <c r="F11" s="71">
        <v>1987</v>
      </c>
    </row>
    <row r="12" spans="1:7">
      <c r="A12" t="s">
        <v>218</v>
      </c>
      <c r="B12" t="s">
        <v>50</v>
      </c>
      <c r="C12" t="s">
        <v>13</v>
      </c>
      <c r="D12" t="s">
        <v>84</v>
      </c>
      <c r="E12" t="s">
        <v>219</v>
      </c>
      <c r="F12" s="71">
        <v>1964</v>
      </c>
    </row>
    <row r="13" spans="1:7">
      <c r="A13" t="s">
        <v>220</v>
      </c>
      <c r="B13" t="s">
        <v>215</v>
      </c>
      <c r="C13" t="s">
        <v>13</v>
      </c>
      <c r="D13" t="s">
        <v>84</v>
      </c>
      <c r="E13" t="s">
        <v>221</v>
      </c>
      <c r="F13" s="71">
        <v>1980</v>
      </c>
    </row>
    <row r="14" spans="1:7">
      <c r="A14" t="s">
        <v>222</v>
      </c>
      <c r="B14" t="s">
        <v>223</v>
      </c>
      <c r="C14" t="s">
        <v>224</v>
      </c>
      <c r="D14" t="s">
        <v>84</v>
      </c>
      <c r="E14" t="s">
        <v>225</v>
      </c>
      <c r="F14" s="71">
        <v>1978</v>
      </c>
    </row>
    <row r="15" spans="1:7">
      <c r="A15" t="s">
        <v>258</v>
      </c>
      <c r="B15" t="s">
        <v>211</v>
      </c>
      <c r="C15" t="s">
        <v>23</v>
      </c>
      <c r="D15" t="s">
        <v>84</v>
      </c>
      <c r="E15" t="s">
        <v>259</v>
      </c>
      <c r="F15" s="71">
        <v>1997</v>
      </c>
    </row>
    <row r="16" spans="1:7">
      <c r="A16" t="s">
        <v>258</v>
      </c>
      <c r="B16" t="s">
        <v>149</v>
      </c>
      <c r="C16" t="s">
        <v>23</v>
      </c>
      <c r="D16" t="s">
        <v>84</v>
      </c>
      <c r="E16" t="s">
        <v>260</v>
      </c>
      <c r="F16" s="71">
        <v>1961</v>
      </c>
    </row>
    <row r="17" spans="1:6">
      <c r="A17" t="s">
        <v>226</v>
      </c>
      <c r="B17" t="s">
        <v>227</v>
      </c>
      <c r="C17" t="s">
        <v>23</v>
      </c>
      <c r="D17" t="s">
        <v>84</v>
      </c>
      <c r="E17" t="s">
        <v>228</v>
      </c>
      <c r="F17" s="71">
        <v>1981</v>
      </c>
    </row>
    <row r="18" spans="1:6">
      <c r="A18" t="s">
        <v>229</v>
      </c>
      <c r="B18" t="s">
        <v>230</v>
      </c>
      <c r="C18" t="s">
        <v>13</v>
      </c>
      <c r="D18" t="s">
        <v>84</v>
      </c>
      <c r="E18" t="s">
        <v>234</v>
      </c>
      <c r="F18" s="71">
        <v>1997</v>
      </c>
    </row>
    <row r="19" spans="1:6">
      <c r="A19" t="s">
        <v>231</v>
      </c>
      <c r="B19" t="s">
        <v>232</v>
      </c>
      <c r="C19" t="s">
        <v>23</v>
      </c>
      <c r="D19" t="s">
        <v>84</v>
      </c>
      <c r="E19" t="s">
        <v>233</v>
      </c>
      <c r="F19" s="71">
        <v>1965</v>
      </c>
    </row>
    <row r="20" spans="1:6">
      <c r="A20" t="s">
        <v>157</v>
      </c>
      <c r="B20" t="s">
        <v>28</v>
      </c>
      <c r="C20" t="s">
        <v>144</v>
      </c>
      <c r="D20" t="s">
        <v>138</v>
      </c>
      <c r="E20" t="s">
        <v>249</v>
      </c>
      <c r="F20" s="71">
        <v>1966</v>
      </c>
    </row>
    <row r="21" spans="1:6">
      <c r="A21" t="s">
        <v>21</v>
      </c>
      <c r="B21" t="s">
        <v>132</v>
      </c>
      <c r="C21" t="s">
        <v>23</v>
      </c>
      <c r="D21" t="s">
        <v>84</v>
      </c>
      <c r="E21" t="s">
        <v>238</v>
      </c>
      <c r="F21" s="71">
        <v>1960</v>
      </c>
    </row>
    <row r="22" spans="1:6">
      <c r="A22" t="s">
        <v>235</v>
      </c>
      <c r="B22" t="s">
        <v>236</v>
      </c>
      <c r="C22" t="s">
        <v>23</v>
      </c>
      <c r="D22" t="s">
        <v>84</v>
      </c>
      <c r="E22" t="s">
        <v>239</v>
      </c>
      <c r="F22" s="71">
        <v>1997</v>
      </c>
    </row>
    <row r="23" spans="1:6">
      <c r="A23" t="s">
        <v>250</v>
      </c>
      <c r="B23" t="s">
        <v>251</v>
      </c>
      <c r="C23" s="72" t="s">
        <v>269</v>
      </c>
      <c r="D23" t="s">
        <v>140</v>
      </c>
      <c r="E23" t="s">
        <v>252</v>
      </c>
      <c r="F23" s="71">
        <v>1970</v>
      </c>
    </row>
    <row r="24" spans="1:6">
      <c r="A24" t="s">
        <v>218</v>
      </c>
      <c r="B24" t="s">
        <v>237</v>
      </c>
      <c r="C24" t="s">
        <v>13</v>
      </c>
      <c r="D24" t="s">
        <v>84</v>
      </c>
      <c r="E24" t="s">
        <v>240</v>
      </c>
      <c r="F24" s="71">
        <v>1994</v>
      </c>
    </row>
    <row r="25" spans="1:6">
      <c r="A25" t="s">
        <v>253</v>
      </c>
      <c r="B25" t="s">
        <v>58</v>
      </c>
      <c r="C25" t="s">
        <v>14</v>
      </c>
      <c r="D25" t="s">
        <v>84</v>
      </c>
      <c r="E25" t="s">
        <v>254</v>
      </c>
      <c r="F25" s="71">
        <v>2003</v>
      </c>
    </row>
    <row r="26" spans="1:6">
      <c r="A26" t="s">
        <v>36</v>
      </c>
      <c r="B26" t="s">
        <v>255</v>
      </c>
      <c r="C26" t="s">
        <v>14</v>
      </c>
      <c r="D26" t="s">
        <v>84</v>
      </c>
      <c r="E26" t="s">
        <v>256</v>
      </c>
      <c r="F26" s="71">
        <v>2001</v>
      </c>
    </row>
    <row r="27" spans="1:6">
      <c r="A27" t="s">
        <v>231</v>
      </c>
      <c r="B27" t="s">
        <v>9</v>
      </c>
      <c r="C27" t="s">
        <v>23</v>
      </c>
      <c r="D27" t="s">
        <v>84</v>
      </c>
      <c r="E27" t="s">
        <v>257</v>
      </c>
      <c r="F27" s="71">
        <v>1999</v>
      </c>
    </row>
    <row r="28" spans="1:6">
      <c r="A28" s="70" t="s">
        <v>189</v>
      </c>
      <c r="B28" s="70" t="s">
        <v>5</v>
      </c>
      <c r="C28" s="70" t="s">
        <v>241</v>
      </c>
      <c r="D28" s="70" t="s">
        <v>141</v>
      </c>
      <c r="E28" s="70" t="s">
        <v>242</v>
      </c>
      <c r="F28" s="71">
        <v>1982</v>
      </c>
    </row>
    <row r="29" spans="1:6">
      <c r="A29" s="70" t="s">
        <v>247</v>
      </c>
      <c r="B29" s="70" t="s">
        <v>298</v>
      </c>
      <c r="C29" s="70" t="s">
        <v>144</v>
      </c>
      <c r="D29" s="70" t="s">
        <v>138</v>
      </c>
      <c r="E29" s="70" t="s">
        <v>299</v>
      </c>
      <c r="F29" s="71">
        <v>1973</v>
      </c>
    </row>
    <row r="30" spans="1:6">
      <c r="A30" s="70" t="s">
        <v>277</v>
      </c>
      <c r="B30" s="70" t="s">
        <v>25</v>
      </c>
      <c r="C30" s="70" t="s">
        <v>20</v>
      </c>
      <c r="D30" s="70" t="s">
        <v>84</v>
      </c>
      <c r="E30" s="70" t="s">
        <v>278</v>
      </c>
      <c r="F30" s="71">
        <v>1965</v>
      </c>
    </row>
    <row r="31" spans="1:6">
      <c r="A31" s="70" t="s">
        <v>279</v>
      </c>
      <c r="B31" s="70" t="s">
        <v>301</v>
      </c>
      <c r="C31" s="70" t="s">
        <v>20</v>
      </c>
      <c r="D31" s="70" t="s">
        <v>84</v>
      </c>
      <c r="E31" s="70" t="s">
        <v>302</v>
      </c>
      <c r="F31" s="71">
        <v>1972</v>
      </c>
    </row>
    <row r="32" spans="1:6">
      <c r="A32" s="70" t="s">
        <v>27</v>
      </c>
      <c r="B32" s="70" t="s">
        <v>149</v>
      </c>
      <c r="C32" s="70" t="s">
        <v>23</v>
      </c>
      <c r="D32" s="70" t="s">
        <v>84</v>
      </c>
      <c r="E32" s="70" t="s">
        <v>213</v>
      </c>
      <c r="F32" s="71">
        <v>1960</v>
      </c>
    </row>
    <row r="33" spans="1:6">
      <c r="A33" s="70" t="s">
        <v>275</v>
      </c>
      <c r="B33" s="70" t="s">
        <v>312</v>
      </c>
      <c r="C33" s="70" t="s">
        <v>14</v>
      </c>
      <c r="D33" s="70" t="s">
        <v>84</v>
      </c>
      <c r="E33" s="70" t="s">
        <v>276</v>
      </c>
      <c r="F33" s="71">
        <v>1961</v>
      </c>
    </row>
    <row r="34" spans="1:6">
      <c r="A34" s="70" t="s">
        <v>290</v>
      </c>
      <c r="B34" s="70" t="s">
        <v>291</v>
      </c>
      <c r="C34" s="70" t="s">
        <v>13</v>
      </c>
      <c r="D34" s="70" t="s">
        <v>84</v>
      </c>
      <c r="E34" s="70" t="s">
        <v>292</v>
      </c>
      <c r="F34" s="71">
        <v>1981</v>
      </c>
    </row>
    <row r="35" spans="1:6">
      <c r="A35" s="70" t="s">
        <v>303</v>
      </c>
      <c r="B35" s="70" t="s">
        <v>295</v>
      </c>
      <c r="C35" s="70" t="s">
        <v>20</v>
      </c>
      <c r="D35" s="70" t="s">
        <v>84</v>
      </c>
      <c r="E35" s="70" t="s">
        <v>323</v>
      </c>
      <c r="F35" s="71">
        <v>1967</v>
      </c>
    </row>
    <row r="36" spans="1:6">
      <c r="A36" s="70" t="s">
        <v>87</v>
      </c>
      <c r="B36" s="70" t="s">
        <v>296</v>
      </c>
      <c r="C36" s="70" t="s">
        <v>14</v>
      </c>
      <c r="D36" s="70" t="s">
        <v>84</v>
      </c>
      <c r="E36" s="70" t="s">
        <v>297</v>
      </c>
      <c r="F36" s="71">
        <v>2005</v>
      </c>
    </row>
    <row r="37" spans="1:6">
      <c r="A37" s="70" t="s">
        <v>303</v>
      </c>
      <c r="B37" s="70" t="s">
        <v>285</v>
      </c>
      <c r="C37" s="70" t="s">
        <v>20</v>
      </c>
      <c r="D37" s="70" t="s">
        <v>84</v>
      </c>
      <c r="E37" s="70" t="s">
        <v>324</v>
      </c>
      <c r="F37" s="71">
        <v>1993</v>
      </c>
    </row>
    <row r="38" spans="1:6">
      <c r="A38" s="70" t="s">
        <v>342</v>
      </c>
      <c r="B38" s="70" t="s">
        <v>152</v>
      </c>
      <c r="C38" s="70" t="s">
        <v>315</v>
      </c>
      <c r="D38" s="70" t="s">
        <v>141</v>
      </c>
      <c r="E38" s="70" t="s">
        <v>343</v>
      </c>
      <c r="F38" s="71">
        <v>1994</v>
      </c>
    </row>
    <row r="39" spans="1:6">
      <c r="A39" s="70" t="s">
        <v>342</v>
      </c>
      <c r="B39" s="70" t="s">
        <v>371</v>
      </c>
      <c r="C39" s="70" t="s">
        <v>315</v>
      </c>
      <c r="D39" s="70" t="s">
        <v>141</v>
      </c>
      <c r="E39" s="70" t="s">
        <v>372</v>
      </c>
      <c r="F39" s="71">
        <v>1986</v>
      </c>
    </row>
    <row r="40" spans="1:6">
      <c r="A40" s="70" t="s">
        <v>344</v>
      </c>
      <c r="B40" s="70" t="s">
        <v>33</v>
      </c>
      <c r="C40" s="70" t="s">
        <v>345</v>
      </c>
      <c r="D40" s="70" t="s">
        <v>141</v>
      </c>
      <c r="E40" s="70" t="s">
        <v>346</v>
      </c>
      <c r="F40" s="71">
        <v>1995</v>
      </c>
    </row>
    <row r="41" spans="1:6">
      <c r="A41" s="70" t="s">
        <v>325</v>
      </c>
      <c r="B41" s="70" t="s">
        <v>326</v>
      </c>
      <c r="C41" s="70" t="s">
        <v>15</v>
      </c>
      <c r="D41" s="70" t="s">
        <v>84</v>
      </c>
      <c r="E41" s="70" t="s">
        <v>327</v>
      </c>
      <c r="F41" s="71">
        <v>1970</v>
      </c>
    </row>
    <row r="42" spans="1:6">
      <c r="A42" s="70" t="s">
        <v>347</v>
      </c>
      <c r="B42" s="70" t="s">
        <v>348</v>
      </c>
      <c r="C42" s="70" t="s">
        <v>349</v>
      </c>
      <c r="D42" s="70" t="s">
        <v>141</v>
      </c>
      <c r="E42" s="70" t="s">
        <v>350</v>
      </c>
      <c r="F42" s="71">
        <v>1964</v>
      </c>
    </row>
    <row r="43" spans="1:6">
      <c r="A43" s="70" t="s">
        <v>328</v>
      </c>
      <c r="B43" s="70" t="s">
        <v>40</v>
      </c>
      <c r="C43" s="70" t="s">
        <v>14</v>
      </c>
      <c r="D43" s="70" t="s">
        <v>84</v>
      </c>
      <c r="E43" s="70" t="s">
        <v>329</v>
      </c>
      <c r="F43" s="71">
        <v>1991</v>
      </c>
    </row>
    <row r="44" spans="1:6">
      <c r="A44" s="70" t="s">
        <v>44</v>
      </c>
      <c r="B44" s="70" t="s">
        <v>330</v>
      </c>
      <c r="C44" s="70" t="s">
        <v>20</v>
      </c>
      <c r="D44" s="70" t="s">
        <v>84</v>
      </c>
      <c r="E44" s="70" t="s">
        <v>331</v>
      </c>
      <c r="F44" s="71">
        <v>1988</v>
      </c>
    </row>
    <row r="45" spans="1:6">
      <c r="A45" s="70" t="s">
        <v>351</v>
      </c>
      <c r="B45" s="70" t="s">
        <v>352</v>
      </c>
      <c r="C45" s="70" t="s">
        <v>315</v>
      </c>
      <c r="D45" s="70" t="s">
        <v>141</v>
      </c>
      <c r="E45" s="70" t="s">
        <v>353</v>
      </c>
      <c r="F45" s="71">
        <v>1996</v>
      </c>
    </row>
    <row r="46" spans="1:6">
      <c r="A46" s="70" t="s">
        <v>342</v>
      </c>
      <c r="B46" s="70" t="s">
        <v>354</v>
      </c>
      <c r="C46" s="70" t="s">
        <v>315</v>
      </c>
      <c r="D46" s="70" t="s">
        <v>141</v>
      </c>
      <c r="E46" s="70" t="s">
        <v>355</v>
      </c>
      <c r="F46" s="71">
        <v>1958</v>
      </c>
    </row>
    <row r="47" spans="1:6">
      <c r="A47" s="70" t="s">
        <v>347</v>
      </c>
      <c r="B47" s="70" t="s">
        <v>356</v>
      </c>
      <c r="C47" s="70" t="s">
        <v>349</v>
      </c>
      <c r="D47" s="70" t="s">
        <v>141</v>
      </c>
      <c r="E47" s="70" t="s">
        <v>357</v>
      </c>
      <c r="F47" s="71">
        <v>1994</v>
      </c>
    </row>
    <row r="48" spans="1:6">
      <c r="A48" s="70" t="s">
        <v>358</v>
      </c>
      <c r="B48" s="70" t="s">
        <v>77</v>
      </c>
      <c r="C48" s="70" t="s">
        <v>359</v>
      </c>
      <c r="D48" s="70" t="s">
        <v>141</v>
      </c>
      <c r="E48" s="70" t="s">
        <v>360</v>
      </c>
      <c r="F48" s="71">
        <v>1959</v>
      </c>
    </row>
    <row r="49" spans="1:6">
      <c r="A49" s="70" t="s">
        <v>26</v>
      </c>
      <c r="B49" s="70" t="s">
        <v>251</v>
      </c>
      <c r="C49" s="70" t="s">
        <v>349</v>
      </c>
      <c r="D49" s="70" t="s">
        <v>141</v>
      </c>
      <c r="E49" s="70" t="s">
        <v>361</v>
      </c>
      <c r="F49" s="71">
        <v>2001</v>
      </c>
    </row>
    <row r="50" spans="1:6">
      <c r="A50" s="70" t="s">
        <v>26</v>
      </c>
      <c r="B50" s="70" t="s">
        <v>362</v>
      </c>
      <c r="C50" s="70" t="s">
        <v>349</v>
      </c>
      <c r="D50" s="70" t="s">
        <v>141</v>
      </c>
      <c r="E50" s="70" t="s">
        <v>363</v>
      </c>
      <c r="F50" s="71">
        <v>1966</v>
      </c>
    </row>
    <row r="51" spans="1:6">
      <c r="A51" s="70" t="s">
        <v>342</v>
      </c>
      <c r="B51" s="70" t="s">
        <v>364</v>
      </c>
      <c r="C51" s="70" t="s">
        <v>315</v>
      </c>
      <c r="D51" s="70" t="s">
        <v>141</v>
      </c>
      <c r="E51" s="70" t="s">
        <v>365</v>
      </c>
      <c r="F51" s="71">
        <v>1990</v>
      </c>
    </row>
    <row r="52" spans="1:6">
      <c r="A52" s="70" t="s">
        <v>337</v>
      </c>
      <c r="B52" s="70" t="s">
        <v>332</v>
      </c>
      <c r="C52" s="70" t="s">
        <v>14</v>
      </c>
      <c r="D52" s="70" t="s">
        <v>84</v>
      </c>
      <c r="E52" s="70" t="s">
        <v>333</v>
      </c>
      <c r="F52" s="71">
        <v>1998</v>
      </c>
    </row>
    <row r="53" spans="1:6">
      <c r="A53" s="70" t="s">
        <v>366</v>
      </c>
      <c r="B53" s="70" t="s">
        <v>149</v>
      </c>
      <c r="C53" s="70" t="s">
        <v>311</v>
      </c>
      <c r="D53" s="70" t="s">
        <v>140</v>
      </c>
      <c r="E53" s="70" t="s">
        <v>367</v>
      </c>
      <c r="F53" s="71">
        <v>1963</v>
      </c>
    </row>
    <row r="54" spans="1:6">
      <c r="A54" s="70" t="s">
        <v>334</v>
      </c>
      <c r="B54" s="70" t="s">
        <v>335</v>
      </c>
      <c r="C54" s="70" t="s">
        <v>14</v>
      </c>
      <c r="D54" s="70" t="s">
        <v>84</v>
      </c>
      <c r="E54" s="70" t="s">
        <v>336</v>
      </c>
      <c r="F54" s="71">
        <v>1999</v>
      </c>
    </row>
    <row r="55" spans="1:6">
      <c r="A55" s="70" t="s">
        <v>338</v>
      </c>
      <c r="B55" s="70" t="s">
        <v>37</v>
      </c>
      <c r="C55" s="70" t="s">
        <v>14</v>
      </c>
      <c r="D55" s="70" t="s">
        <v>84</v>
      </c>
      <c r="E55" s="70" t="s">
        <v>339</v>
      </c>
      <c r="F55" s="71">
        <v>2001</v>
      </c>
    </row>
    <row r="56" spans="1:6">
      <c r="A56" s="70" t="s">
        <v>368</v>
      </c>
      <c r="B56" s="70" t="s">
        <v>369</v>
      </c>
      <c r="C56" s="70" t="s">
        <v>315</v>
      </c>
      <c r="D56" s="70" t="s">
        <v>141</v>
      </c>
      <c r="E56" s="70" t="s">
        <v>370</v>
      </c>
      <c r="F56" s="71">
        <v>1994</v>
      </c>
    </row>
    <row r="57" spans="1:6">
      <c r="A57" s="70" t="s">
        <v>128</v>
      </c>
      <c r="B57" s="70" t="s">
        <v>285</v>
      </c>
      <c r="C57" s="70" t="s">
        <v>14</v>
      </c>
      <c r="D57" s="70" t="s">
        <v>84</v>
      </c>
      <c r="E57" s="70" t="s">
        <v>373</v>
      </c>
      <c r="F57" s="71">
        <v>1999</v>
      </c>
    </row>
    <row r="58" spans="1:6">
      <c r="A58" s="70" t="s">
        <v>334</v>
      </c>
      <c r="B58" s="70" t="s">
        <v>340</v>
      </c>
      <c r="C58" s="70" t="s">
        <v>14</v>
      </c>
      <c r="D58" s="70" t="s">
        <v>84</v>
      </c>
      <c r="E58" s="70" t="s">
        <v>341</v>
      </c>
      <c r="F58" s="71">
        <v>2001</v>
      </c>
    </row>
    <row r="59" spans="1:6">
      <c r="A59" s="70" t="s">
        <v>379</v>
      </c>
      <c r="B59" s="70" t="s">
        <v>380</v>
      </c>
      <c r="C59" s="70" t="s">
        <v>381</v>
      </c>
      <c r="D59" s="70" t="s">
        <v>84</v>
      </c>
      <c r="E59" s="70" t="s">
        <v>382</v>
      </c>
      <c r="F59" s="71">
        <v>1999</v>
      </c>
    </row>
    <row r="60" spans="1:6">
      <c r="A60" s="70" t="s">
        <v>379</v>
      </c>
      <c r="B60" s="70" t="s">
        <v>383</v>
      </c>
      <c r="C60" s="70" t="s">
        <v>381</v>
      </c>
      <c r="D60" s="70" t="s">
        <v>84</v>
      </c>
      <c r="E60" s="70" t="s">
        <v>384</v>
      </c>
      <c r="F60" s="71">
        <v>2001</v>
      </c>
    </row>
    <row r="61" spans="1:6">
      <c r="A61" s="69" t="s">
        <v>376</v>
      </c>
      <c r="B61" s="69" t="s">
        <v>377</v>
      </c>
      <c r="C61" s="69" t="s">
        <v>264</v>
      </c>
      <c r="D61" s="69" t="s">
        <v>84</v>
      </c>
      <c r="E61" s="69" t="s">
        <v>378</v>
      </c>
    </row>
    <row r="62" spans="1:6">
      <c r="A62" s="69" t="s">
        <v>374</v>
      </c>
      <c r="B62" s="69" t="s">
        <v>90</v>
      </c>
      <c r="C62" s="69" t="s">
        <v>20</v>
      </c>
      <c r="D62" s="69" t="s">
        <v>84</v>
      </c>
      <c r="E62" s="69" t="s">
        <v>375</v>
      </c>
      <c r="F62" s="69"/>
    </row>
  </sheetData>
  <pageMargins left="0.70866141732283472" right="0.70866141732283472" top="0.74803149606299213" bottom="0.74803149606299213" header="0.31496062992125984" footer="0.31496062992125984"/>
  <pageSetup paperSize="9" scale="8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B2:C19"/>
  <sheetViews>
    <sheetView workbookViewId="0"/>
  </sheetViews>
  <sheetFormatPr baseColWidth="10" defaultRowHeight="14" x14ac:dyDescent="0"/>
  <sheetData>
    <row r="2" spans="2:3">
      <c r="B2" s="82">
        <v>1</v>
      </c>
      <c r="C2" s="82">
        <v>20</v>
      </c>
    </row>
    <row r="3" spans="2:3">
      <c r="B3" s="82">
        <v>2</v>
      </c>
      <c r="C3" s="82">
        <v>17</v>
      </c>
    </row>
    <row r="4" spans="2:3">
      <c r="B4" s="82">
        <v>3</v>
      </c>
      <c r="C4" s="82">
        <v>15</v>
      </c>
    </row>
    <row r="5" spans="2:3">
      <c r="B5" s="82">
        <v>4</v>
      </c>
      <c r="C5" s="82">
        <v>13</v>
      </c>
    </row>
    <row r="6" spans="2:3">
      <c r="B6" s="82">
        <v>5</v>
      </c>
      <c r="C6" s="82">
        <v>11</v>
      </c>
    </row>
    <row r="7" spans="2:3">
      <c r="B7" s="82">
        <v>6</v>
      </c>
      <c r="C7" s="82">
        <v>10</v>
      </c>
    </row>
    <row r="8" spans="2:3">
      <c r="B8" s="82">
        <v>7</v>
      </c>
      <c r="C8" s="82">
        <v>9</v>
      </c>
    </row>
    <row r="9" spans="2:3">
      <c r="B9" s="82">
        <v>8</v>
      </c>
      <c r="C9" s="82">
        <v>8</v>
      </c>
    </row>
    <row r="10" spans="2:3">
      <c r="B10" s="82">
        <v>9</v>
      </c>
      <c r="C10" s="82">
        <v>7</v>
      </c>
    </row>
    <row r="11" spans="2:3">
      <c r="B11" s="82">
        <v>10</v>
      </c>
      <c r="C11" s="82">
        <v>6</v>
      </c>
    </row>
    <row r="12" spans="2:3">
      <c r="B12" s="82">
        <v>11</v>
      </c>
      <c r="C12" s="82">
        <v>5</v>
      </c>
    </row>
    <row r="13" spans="2:3">
      <c r="B13" s="82">
        <v>12</v>
      </c>
      <c r="C13" s="82">
        <v>4</v>
      </c>
    </row>
    <row r="14" spans="2:3">
      <c r="B14" s="82">
        <v>13</v>
      </c>
      <c r="C14" s="82">
        <v>3</v>
      </c>
    </row>
    <row r="15" spans="2:3">
      <c r="B15" s="82">
        <v>14</v>
      </c>
      <c r="C15" s="82">
        <v>2</v>
      </c>
    </row>
    <row r="16" spans="2:3">
      <c r="B16" s="82">
        <v>15</v>
      </c>
      <c r="C16" s="82">
        <v>1</v>
      </c>
    </row>
    <row r="17" spans="2:3">
      <c r="B17" s="82">
        <v>16</v>
      </c>
      <c r="C17" s="82">
        <v>0</v>
      </c>
    </row>
    <row r="18" spans="2:3">
      <c r="B18" s="82" t="s">
        <v>261</v>
      </c>
      <c r="C18" s="82">
        <v>0</v>
      </c>
    </row>
    <row r="19" spans="2:3">
      <c r="B19" s="82" t="s">
        <v>273</v>
      </c>
      <c r="C19" s="8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3:J190"/>
  <sheetViews>
    <sheetView workbookViewId="0"/>
  </sheetViews>
  <sheetFormatPr baseColWidth="10" defaultRowHeight="14" x14ac:dyDescent="0"/>
  <cols>
    <col min="1" max="1" width="6.6640625" customWidth="1"/>
    <col min="2" max="2" width="26.33203125" customWidth="1"/>
    <col min="3" max="3" width="16" customWidth="1"/>
    <col min="4" max="4" width="20.6640625" customWidth="1"/>
    <col min="5" max="5" width="16" customWidth="1"/>
    <col min="6" max="6" width="17.33203125" style="82" customWidth="1"/>
    <col min="7" max="7" width="20.83203125" customWidth="1"/>
    <col min="8" max="8" width="10.83203125" style="82"/>
    <col min="9" max="9" width="23.33203125" customWidth="1"/>
    <col min="11" max="11" width="16" customWidth="1"/>
  </cols>
  <sheetData>
    <row r="3" spans="1:10">
      <c r="B3" s="84" t="s">
        <v>0</v>
      </c>
      <c r="C3" s="84" t="s">
        <v>266</v>
      </c>
      <c r="D3" s="84" t="s">
        <v>196</v>
      </c>
      <c r="E3" s="84" t="s">
        <v>267</v>
      </c>
      <c r="F3" s="84" t="s">
        <v>268</v>
      </c>
      <c r="G3" s="84" t="s">
        <v>180</v>
      </c>
      <c r="H3" s="84" t="s">
        <v>270</v>
      </c>
      <c r="I3" s="84" t="s">
        <v>414</v>
      </c>
      <c r="J3" s="84" t="s">
        <v>415</v>
      </c>
    </row>
    <row r="4" spans="1:10" hidden="1">
      <c r="A4" s="135">
        <v>2014</v>
      </c>
      <c r="B4" s="123" t="s">
        <v>3</v>
      </c>
      <c r="C4" s="123" t="s">
        <v>4</v>
      </c>
      <c r="D4" s="123" t="s">
        <v>20</v>
      </c>
      <c r="E4" s="123" t="s">
        <v>84</v>
      </c>
      <c r="F4" s="67" t="s">
        <v>6</v>
      </c>
      <c r="G4" s="124">
        <v>1987</v>
      </c>
      <c r="H4" s="67" t="s">
        <v>8</v>
      </c>
      <c r="I4" s="124" t="s">
        <v>416</v>
      </c>
      <c r="J4" s="124">
        <v>300</v>
      </c>
    </row>
    <row r="5" spans="1:10" hidden="1">
      <c r="A5" s="136"/>
      <c r="B5" s="129" t="s">
        <v>11</v>
      </c>
      <c r="C5" s="129" t="s">
        <v>12</v>
      </c>
      <c r="D5" s="129" t="s">
        <v>13</v>
      </c>
      <c r="E5" s="129" t="s">
        <v>84</v>
      </c>
      <c r="F5" s="130" t="s">
        <v>172</v>
      </c>
      <c r="G5" s="131">
        <v>1987</v>
      </c>
      <c r="H5" s="130" t="s">
        <v>8</v>
      </c>
      <c r="I5" s="132" t="s">
        <v>416</v>
      </c>
      <c r="J5" s="132">
        <v>300</v>
      </c>
    </row>
    <row r="6" spans="1:10" hidden="1">
      <c r="A6" s="135">
        <v>2014</v>
      </c>
      <c r="B6" s="123" t="s">
        <v>136</v>
      </c>
      <c r="C6" s="123" t="s">
        <v>5</v>
      </c>
      <c r="D6" s="123" t="s">
        <v>137</v>
      </c>
      <c r="E6" s="123" t="s">
        <v>138</v>
      </c>
      <c r="F6" s="67" t="s">
        <v>139</v>
      </c>
      <c r="G6" s="124">
        <v>1982</v>
      </c>
      <c r="H6" s="67" t="s">
        <v>8</v>
      </c>
      <c r="I6" s="124" t="s">
        <v>417</v>
      </c>
      <c r="J6" s="124">
        <v>300</v>
      </c>
    </row>
    <row r="7" spans="1:10" hidden="1">
      <c r="A7" s="136"/>
      <c r="B7" s="129" t="s">
        <v>189</v>
      </c>
      <c r="C7" s="129" t="s">
        <v>5</v>
      </c>
      <c r="D7" s="129" t="s">
        <v>241</v>
      </c>
      <c r="E7" s="129" t="s">
        <v>141</v>
      </c>
      <c r="F7" s="130" t="s">
        <v>242</v>
      </c>
      <c r="G7" s="131">
        <v>1982</v>
      </c>
      <c r="H7" s="130" t="s">
        <v>8</v>
      </c>
      <c r="I7" s="132" t="s">
        <v>418</v>
      </c>
      <c r="J7" s="132">
        <v>300</v>
      </c>
    </row>
    <row r="8" spans="1:10" hidden="1">
      <c r="A8" s="135">
        <v>2014</v>
      </c>
      <c r="B8" s="123" t="s">
        <v>36</v>
      </c>
      <c r="C8" s="123" t="s">
        <v>37</v>
      </c>
      <c r="D8" s="123" t="s">
        <v>14</v>
      </c>
      <c r="E8" s="123" t="s">
        <v>84</v>
      </c>
      <c r="F8" s="67" t="s">
        <v>170</v>
      </c>
      <c r="G8" s="124">
        <v>1997</v>
      </c>
      <c r="H8" s="67" t="s">
        <v>8</v>
      </c>
      <c r="I8" s="124" t="s">
        <v>419</v>
      </c>
      <c r="J8" s="124">
        <v>300</v>
      </c>
    </row>
    <row r="9" spans="1:10" ht="15.75" hidden="1" customHeight="1">
      <c r="A9" s="136"/>
      <c r="B9" s="13"/>
      <c r="C9" s="13"/>
      <c r="D9" s="13"/>
      <c r="E9" s="13"/>
      <c r="F9" s="86"/>
      <c r="G9" s="87"/>
      <c r="H9" s="86"/>
      <c r="I9" s="88"/>
      <c r="J9" s="88"/>
    </row>
    <row r="10" spans="1:10" hidden="1">
      <c r="A10" s="135">
        <v>2014</v>
      </c>
      <c r="B10" s="123" t="s">
        <v>271</v>
      </c>
      <c r="C10" s="123" t="s">
        <v>9</v>
      </c>
      <c r="D10" s="123" t="s">
        <v>14</v>
      </c>
      <c r="E10" s="123" t="s">
        <v>84</v>
      </c>
      <c r="F10" s="67" t="s">
        <v>272</v>
      </c>
      <c r="G10" s="124">
        <v>1990</v>
      </c>
      <c r="H10" s="67" t="s">
        <v>459</v>
      </c>
      <c r="I10" s="124" t="s">
        <v>419</v>
      </c>
      <c r="J10" s="124">
        <v>300</v>
      </c>
    </row>
    <row r="11" spans="1:10" hidden="1">
      <c r="A11" s="135">
        <v>2014</v>
      </c>
      <c r="B11" s="123" t="s">
        <v>247</v>
      </c>
      <c r="C11" s="123" t="s">
        <v>298</v>
      </c>
      <c r="D11" s="123" t="s">
        <v>144</v>
      </c>
      <c r="E11" s="123" t="s">
        <v>138</v>
      </c>
      <c r="F11" s="67" t="s">
        <v>299</v>
      </c>
      <c r="G11" s="124">
        <v>1973</v>
      </c>
      <c r="H11" s="67" t="s">
        <v>459</v>
      </c>
      <c r="I11" s="124" t="s">
        <v>423</v>
      </c>
      <c r="J11" s="124">
        <v>300</v>
      </c>
    </row>
    <row r="12" spans="1:10" hidden="1">
      <c r="A12" s="135">
        <v>2014</v>
      </c>
      <c r="B12" s="140" t="s">
        <v>187</v>
      </c>
      <c r="C12" s="140" t="s">
        <v>188</v>
      </c>
      <c r="D12" s="140" t="s">
        <v>14</v>
      </c>
      <c r="E12" s="140" t="s">
        <v>84</v>
      </c>
      <c r="F12" s="141" t="s">
        <v>191</v>
      </c>
      <c r="G12" s="142">
        <v>1983</v>
      </c>
      <c r="H12" s="141" t="s">
        <v>459</v>
      </c>
      <c r="I12" s="142" t="s">
        <v>418</v>
      </c>
      <c r="J12" s="142">
        <v>300</v>
      </c>
    </row>
    <row r="13" spans="1:10" hidden="1">
      <c r="A13" s="135">
        <v>2014</v>
      </c>
      <c r="B13" s="123" t="s">
        <v>21</v>
      </c>
      <c r="C13" s="123" t="s">
        <v>22</v>
      </c>
      <c r="D13" s="123" t="s">
        <v>23</v>
      </c>
      <c r="E13" s="123" t="s">
        <v>84</v>
      </c>
      <c r="F13" s="67" t="s">
        <v>24</v>
      </c>
      <c r="G13" s="124">
        <v>1989</v>
      </c>
      <c r="H13" s="67" t="s">
        <v>459</v>
      </c>
      <c r="I13" s="124" t="s">
        <v>418</v>
      </c>
      <c r="J13" s="124">
        <v>300</v>
      </c>
    </row>
    <row r="14" spans="1:10" hidden="1">
      <c r="A14" s="136"/>
      <c r="B14" s="69" t="s">
        <v>342</v>
      </c>
      <c r="C14" s="69" t="s">
        <v>152</v>
      </c>
      <c r="D14" s="69" t="s">
        <v>315</v>
      </c>
      <c r="E14" s="69" t="s">
        <v>141</v>
      </c>
      <c r="F14" s="111" t="s">
        <v>343</v>
      </c>
      <c r="G14" s="112">
        <v>1994</v>
      </c>
      <c r="H14" s="111" t="s">
        <v>459</v>
      </c>
      <c r="I14" s="85"/>
      <c r="J14" s="85"/>
    </row>
    <row r="15" spans="1:10" hidden="1">
      <c r="A15" s="136"/>
      <c r="B15" s="129" t="s">
        <v>342</v>
      </c>
      <c r="C15" s="129" t="s">
        <v>371</v>
      </c>
      <c r="D15" s="129" t="s">
        <v>315</v>
      </c>
      <c r="E15" s="129" t="s">
        <v>141</v>
      </c>
      <c r="F15" s="130" t="s">
        <v>372</v>
      </c>
      <c r="G15" s="131">
        <v>1986</v>
      </c>
      <c r="H15" s="130" t="s">
        <v>459</v>
      </c>
      <c r="I15" s="132" t="s">
        <v>420</v>
      </c>
      <c r="J15" s="132">
        <v>280</v>
      </c>
    </row>
    <row r="16" spans="1:10" hidden="1">
      <c r="A16" s="136"/>
      <c r="B16" s="129" t="s">
        <v>16</v>
      </c>
      <c r="C16" s="129" t="s">
        <v>17</v>
      </c>
      <c r="D16" s="129" t="s">
        <v>13</v>
      </c>
      <c r="E16" s="129" t="s">
        <v>84</v>
      </c>
      <c r="F16" s="130" t="s">
        <v>274</v>
      </c>
      <c r="G16" s="131">
        <v>1987</v>
      </c>
      <c r="H16" s="130" t="s">
        <v>459</v>
      </c>
      <c r="I16" s="132" t="s">
        <v>420</v>
      </c>
      <c r="J16" s="132">
        <v>280</v>
      </c>
    </row>
    <row r="17" spans="1:10" hidden="1">
      <c r="A17" s="136"/>
      <c r="B17" s="69" t="s">
        <v>344</v>
      </c>
      <c r="C17" s="69" t="s">
        <v>33</v>
      </c>
      <c r="D17" s="69" t="s">
        <v>345</v>
      </c>
      <c r="E17" s="69" t="s">
        <v>141</v>
      </c>
      <c r="F17" s="111" t="s">
        <v>346</v>
      </c>
      <c r="G17" s="112">
        <v>1995</v>
      </c>
      <c r="H17" s="111" t="s">
        <v>459</v>
      </c>
      <c r="I17" s="85"/>
      <c r="J17" s="85"/>
    </row>
    <row r="18" spans="1:10" hidden="1">
      <c r="A18" s="136"/>
      <c r="B18" s="129" t="s">
        <v>275</v>
      </c>
      <c r="C18" s="129" t="s">
        <v>54</v>
      </c>
      <c r="D18" s="129" t="s">
        <v>14</v>
      </c>
      <c r="E18" s="129" t="s">
        <v>84</v>
      </c>
      <c r="F18" s="130" t="s">
        <v>300</v>
      </c>
      <c r="G18" s="131">
        <v>1991</v>
      </c>
      <c r="H18" s="130" t="s">
        <v>459</v>
      </c>
      <c r="I18" s="132" t="s">
        <v>420</v>
      </c>
      <c r="J18" s="132">
        <v>250</v>
      </c>
    </row>
    <row r="19" spans="1:10" hidden="1">
      <c r="A19" s="135">
        <v>2014</v>
      </c>
      <c r="B19" s="126" t="s">
        <v>85</v>
      </c>
      <c r="C19" s="126" t="s">
        <v>461</v>
      </c>
      <c r="D19" s="126" t="s">
        <v>23</v>
      </c>
      <c r="E19" s="126" t="s">
        <v>84</v>
      </c>
      <c r="F19" s="127" t="s">
        <v>462</v>
      </c>
      <c r="G19" s="128">
        <v>1996</v>
      </c>
      <c r="H19" s="127" t="s">
        <v>459</v>
      </c>
      <c r="I19" s="128"/>
      <c r="J19" s="128"/>
    </row>
    <row r="20" spans="1:10" hidden="1">
      <c r="A20" s="135">
        <v>2014</v>
      </c>
      <c r="B20" s="123" t="s">
        <v>210</v>
      </c>
      <c r="C20" s="123" t="s">
        <v>211</v>
      </c>
      <c r="D20" s="123" t="s">
        <v>14</v>
      </c>
      <c r="E20" s="123" t="s">
        <v>84</v>
      </c>
      <c r="F20" s="67" t="s">
        <v>212</v>
      </c>
      <c r="G20" s="124">
        <v>1991</v>
      </c>
      <c r="H20" s="67" t="s">
        <v>459</v>
      </c>
      <c r="I20" s="124" t="s">
        <v>418</v>
      </c>
      <c r="J20" s="124">
        <v>300</v>
      </c>
    </row>
    <row r="21" spans="1:10" hidden="1">
      <c r="A21" s="135">
        <v>2014</v>
      </c>
      <c r="B21" s="123" t="s">
        <v>87</v>
      </c>
      <c r="C21" s="123" t="s">
        <v>37</v>
      </c>
      <c r="D21" s="123" t="s">
        <v>14</v>
      </c>
      <c r="E21" s="123" t="s">
        <v>84</v>
      </c>
      <c r="F21" s="67" t="s">
        <v>88</v>
      </c>
      <c r="G21" s="124">
        <v>1997</v>
      </c>
      <c r="H21" s="67" t="s">
        <v>459</v>
      </c>
      <c r="I21" s="124" t="s">
        <v>418</v>
      </c>
      <c r="J21" s="124">
        <v>125</v>
      </c>
    </row>
    <row r="22" spans="1:10" hidden="1">
      <c r="A22" s="136"/>
      <c r="B22" s="13"/>
      <c r="C22" s="13"/>
      <c r="D22" s="13"/>
      <c r="E22" s="13"/>
      <c r="F22" s="86"/>
      <c r="G22" s="87"/>
      <c r="H22" s="86"/>
      <c r="I22" s="88"/>
      <c r="J22" s="88"/>
    </row>
    <row r="23" spans="1:10" hidden="1">
      <c r="A23" s="135">
        <v>2014</v>
      </c>
      <c r="B23" s="123" t="s">
        <v>85</v>
      </c>
      <c r="C23" s="123" t="s">
        <v>39</v>
      </c>
      <c r="D23" s="123" t="s">
        <v>23</v>
      </c>
      <c r="E23" s="123" t="s">
        <v>84</v>
      </c>
      <c r="F23" s="67" t="s">
        <v>86</v>
      </c>
      <c r="G23" s="124">
        <v>1961</v>
      </c>
      <c r="H23" s="67" t="s">
        <v>18</v>
      </c>
      <c r="I23" s="124" t="s">
        <v>417</v>
      </c>
      <c r="J23" s="124">
        <v>300</v>
      </c>
    </row>
    <row r="24" spans="1:10" hidden="1">
      <c r="A24" s="136"/>
      <c r="B24" s="129" t="s">
        <v>207</v>
      </c>
      <c r="C24" s="129" t="s">
        <v>208</v>
      </c>
      <c r="D24" s="129" t="s">
        <v>13</v>
      </c>
      <c r="E24" s="129" t="s">
        <v>84</v>
      </c>
      <c r="F24" s="130" t="s">
        <v>209</v>
      </c>
      <c r="G24" s="131">
        <v>1979</v>
      </c>
      <c r="H24" s="130" t="s">
        <v>18</v>
      </c>
      <c r="I24" s="132" t="s">
        <v>420</v>
      </c>
      <c r="J24" s="132">
        <v>280</v>
      </c>
    </row>
    <row r="25" spans="1:10" hidden="1">
      <c r="A25" s="135">
        <v>2014</v>
      </c>
      <c r="B25" s="123" t="s">
        <v>29</v>
      </c>
      <c r="C25" s="123" t="s">
        <v>30</v>
      </c>
      <c r="D25" s="125" t="s">
        <v>13</v>
      </c>
      <c r="E25" s="123" t="s">
        <v>84</v>
      </c>
      <c r="F25" s="67" t="s">
        <v>168</v>
      </c>
      <c r="G25" s="124">
        <v>1975</v>
      </c>
      <c r="H25" s="67" t="s">
        <v>18</v>
      </c>
      <c r="I25" s="124" t="s">
        <v>417</v>
      </c>
      <c r="J25" s="124">
        <v>290</v>
      </c>
    </row>
    <row r="26" spans="1:10" hidden="1">
      <c r="A26" s="135">
        <v>2014</v>
      </c>
      <c r="B26" s="123" t="s">
        <v>34</v>
      </c>
      <c r="C26" s="123" t="s">
        <v>35</v>
      </c>
      <c r="D26" s="123" t="s">
        <v>23</v>
      </c>
      <c r="E26" s="123" t="s">
        <v>84</v>
      </c>
      <c r="F26" s="67" t="s">
        <v>167</v>
      </c>
      <c r="G26" s="124">
        <v>1961</v>
      </c>
      <c r="H26" s="67" t="s">
        <v>18</v>
      </c>
      <c r="I26" s="124" t="s">
        <v>417</v>
      </c>
      <c r="J26" s="124">
        <v>300</v>
      </c>
    </row>
    <row r="27" spans="1:10" hidden="1">
      <c r="A27" s="135">
        <v>2014</v>
      </c>
      <c r="B27" s="123" t="s">
        <v>89</v>
      </c>
      <c r="C27" s="123" t="s">
        <v>90</v>
      </c>
      <c r="D27" s="123" t="s">
        <v>13</v>
      </c>
      <c r="E27" s="123" t="s">
        <v>84</v>
      </c>
      <c r="F27" s="67" t="s">
        <v>91</v>
      </c>
      <c r="G27" s="124">
        <v>1978</v>
      </c>
      <c r="H27" s="67" t="s">
        <v>18</v>
      </c>
      <c r="I27" s="124" t="s">
        <v>418</v>
      </c>
      <c r="J27" s="124">
        <v>250</v>
      </c>
    </row>
    <row r="28" spans="1:10" hidden="1">
      <c r="A28" s="135">
        <v>2014</v>
      </c>
      <c r="B28" s="123" t="s">
        <v>92</v>
      </c>
      <c r="C28" s="123" t="s">
        <v>32</v>
      </c>
      <c r="D28" s="123" t="s">
        <v>13</v>
      </c>
      <c r="E28" s="123" t="s">
        <v>84</v>
      </c>
      <c r="F28" s="67" t="s">
        <v>93</v>
      </c>
      <c r="G28" s="124">
        <v>1981</v>
      </c>
      <c r="H28" s="67" t="s">
        <v>18</v>
      </c>
      <c r="I28" s="124" t="s">
        <v>417</v>
      </c>
      <c r="J28" s="124">
        <v>270</v>
      </c>
    </row>
    <row r="29" spans="1:10" hidden="1">
      <c r="A29" s="135">
        <v>2014</v>
      </c>
      <c r="B29" s="123" t="s">
        <v>63</v>
      </c>
      <c r="C29" s="123" t="s">
        <v>64</v>
      </c>
      <c r="D29" s="123" t="s">
        <v>14</v>
      </c>
      <c r="E29" s="123" t="s">
        <v>84</v>
      </c>
      <c r="F29" s="67" t="s">
        <v>104</v>
      </c>
      <c r="G29" s="124">
        <v>1996</v>
      </c>
      <c r="H29" s="67" t="s">
        <v>18</v>
      </c>
      <c r="I29" s="124" t="s">
        <v>418</v>
      </c>
      <c r="J29" s="124">
        <v>125</v>
      </c>
    </row>
    <row r="30" spans="1:10" hidden="1">
      <c r="A30" s="135">
        <v>2014</v>
      </c>
      <c r="B30" s="123" t="s">
        <v>279</v>
      </c>
      <c r="C30" s="123" t="s">
        <v>301</v>
      </c>
      <c r="D30" s="123" t="s">
        <v>20</v>
      </c>
      <c r="E30" s="123" t="s">
        <v>84</v>
      </c>
      <c r="F30" s="67" t="s">
        <v>302</v>
      </c>
      <c r="G30" s="124">
        <v>1969</v>
      </c>
      <c r="H30" s="67" t="s">
        <v>18</v>
      </c>
      <c r="I30" s="124" t="s">
        <v>418</v>
      </c>
      <c r="J30" s="124">
        <v>250</v>
      </c>
    </row>
    <row r="31" spans="1:10" hidden="1">
      <c r="A31" s="135">
        <v>2014</v>
      </c>
      <c r="B31" s="123" t="s">
        <v>26</v>
      </c>
      <c r="C31" s="123" t="s">
        <v>282</v>
      </c>
      <c r="D31" s="123" t="s">
        <v>20</v>
      </c>
      <c r="E31" s="123" t="s">
        <v>84</v>
      </c>
      <c r="F31" s="67" t="s">
        <v>284</v>
      </c>
      <c r="G31" s="124">
        <v>1987</v>
      </c>
      <c r="H31" s="67" t="s">
        <v>18</v>
      </c>
      <c r="I31" s="124" t="s">
        <v>418</v>
      </c>
      <c r="J31" s="124">
        <v>250</v>
      </c>
    </row>
    <row r="32" spans="1:10" hidden="1">
      <c r="A32" s="135">
        <v>2014</v>
      </c>
      <c r="B32" s="123" t="s">
        <v>44</v>
      </c>
      <c r="C32" s="123" t="s">
        <v>25</v>
      </c>
      <c r="D32" s="123" t="s">
        <v>13</v>
      </c>
      <c r="E32" s="123" t="s">
        <v>84</v>
      </c>
      <c r="F32" s="67" t="s">
        <v>162</v>
      </c>
      <c r="G32" s="124">
        <v>1974</v>
      </c>
      <c r="H32" s="67" t="s">
        <v>18</v>
      </c>
      <c r="I32" s="124" t="s">
        <v>420</v>
      </c>
      <c r="J32" s="124">
        <v>300</v>
      </c>
    </row>
    <row r="33" spans="1:10" hidden="1">
      <c r="A33" s="135">
        <v>2014</v>
      </c>
      <c r="B33" s="123" t="s">
        <v>116</v>
      </c>
      <c r="C33" s="123" t="s">
        <v>117</v>
      </c>
      <c r="D33" s="123" t="s">
        <v>15</v>
      </c>
      <c r="E33" s="123" t="s">
        <v>84</v>
      </c>
      <c r="F33" s="67" t="s">
        <v>118</v>
      </c>
      <c r="G33" s="124">
        <v>1963</v>
      </c>
      <c r="H33" s="67" t="s">
        <v>18</v>
      </c>
      <c r="I33" s="124" t="s">
        <v>417</v>
      </c>
      <c r="J33" s="124">
        <v>270</v>
      </c>
    </row>
    <row r="34" spans="1:10" hidden="1">
      <c r="A34" s="136"/>
      <c r="B34" s="70" t="s">
        <v>325</v>
      </c>
      <c r="C34" s="70" t="s">
        <v>326</v>
      </c>
      <c r="D34" s="70" t="s">
        <v>15</v>
      </c>
      <c r="E34" s="70" t="s">
        <v>84</v>
      </c>
      <c r="F34" s="89" t="s">
        <v>327</v>
      </c>
      <c r="G34" s="71">
        <v>1970</v>
      </c>
      <c r="H34" s="82" t="s">
        <v>18</v>
      </c>
      <c r="I34" s="85" t="s">
        <v>420</v>
      </c>
      <c r="J34" s="85">
        <v>280</v>
      </c>
    </row>
    <row r="35" spans="1:10" hidden="1">
      <c r="A35" s="135">
        <v>2014</v>
      </c>
      <c r="B35" s="123" t="s">
        <v>27</v>
      </c>
      <c r="C35" s="123" t="s">
        <v>28</v>
      </c>
      <c r="D35" s="123" t="s">
        <v>23</v>
      </c>
      <c r="E35" s="123" t="s">
        <v>84</v>
      </c>
      <c r="F35" s="67" t="s">
        <v>169</v>
      </c>
      <c r="G35" s="124">
        <v>1986</v>
      </c>
      <c r="H35" s="67" t="s">
        <v>18</v>
      </c>
      <c r="I35" s="124" t="s">
        <v>420</v>
      </c>
      <c r="J35" s="124">
        <v>280</v>
      </c>
    </row>
    <row r="36" spans="1:10" hidden="1">
      <c r="A36" s="143"/>
      <c r="B36" s="133" t="s">
        <v>277</v>
      </c>
      <c r="C36" s="133" t="s">
        <v>25</v>
      </c>
      <c r="D36" s="133" t="s">
        <v>20</v>
      </c>
      <c r="E36" s="133" t="s">
        <v>84</v>
      </c>
      <c r="F36" s="134" t="s">
        <v>278</v>
      </c>
      <c r="G36" s="131">
        <v>1965</v>
      </c>
      <c r="H36" s="130" t="s">
        <v>18</v>
      </c>
      <c r="I36" s="132" t="s">
        <v>423</v>
      </c>
      <c r="J36" s="132">
        <v>250</v>
      </c>
    </row>
    <row r="37" spans="1:10" hidden="1">
      <c r="A37" s="135">
        <v>2014</v>
      </c>
      <c r="B37" s="133" t="s">
        <v>374</v>
      </c>
      <c r="C37" s="133" t="s">
        <v>90</v>
      </c>
      <c r="D37" s="133" t="s">
        <v>20</v>
      </c>
      <c r="E37" s="133" t="s">
        <v>84</v>
      </c>
      <c r="F37" s="134" t="s">
        <v>375</v>
      </c>
      <c r="G37" s="131">
        <v>1987</v>
      </c>
      <c r="H37" s="130" t="s">
        <v>18</v>
      </c>
      <c r="I37" s="132" t="s">
        <v>417</v>
      </c>
      <c r="J37" s="132">
        <v>290</v>
      </c>
    </row>
    <row r="38" spans="1:10" hidden="1">
      <c r="A38" s="135">
        <v>2014</v>
      </c>
      <c r="B38" s="133" t="s">
        <v>281</v>
      </c>
      <c r="C38" s="133" t="s">
        <v>282</v>
      </c>
      <c r="D38" s="133" t="s">
        <v>20</v>
      </c>
      <c r="E38" s="133" t="s">
        <v>84</v>
      </c>
      <c r="F38" s="134" t="s">
        <v>283</v>
      </c>
      <c r="G38" s="131">
        <v>1993</v>
      </c>
      <c r="H38" s="130" t="s">
        <v>18</v>
      </c>
      <c r="I38" s="132" t="s">
        <v>417</v>
      </c>
      <c r="J38" s="132">
        <v>280</v>
      </c>
    </row>
    <row r="39" spans="1:10" hidden="1">
      <c r="A39" s="136"/>
      <c r="B39" s="69" t="s">
        <v>347</v>
      </c>
      <c r="C39" s="69" t="s">
        <v>348</v>
      </c>
      <c r="D39" s="69" t="s">
        <v>349</v>
      </c>
      <c r="E39" s="69" t="s">
        <v>141</v>
      </c>
      <c r="F39" s="111" t="s">
        <v>350</v>
      </c>
      <c r="G39" s="112">
        <v>1964</v>
      </c>
      <c r="H39" s="111" t="s">
        <v>18</v>
      </c>
      <c r="I39" s="85"/>
      <c r="J39" s="85"/>
    </row>
    <row r="40" spans="1:10" hidden="1">
      <c r="A40" s="136"/>
      <c r="B40" s="69" t="s">
        <v>26</v>
      </c>
      <c r="C40" s="69" t="s">
        <v>32</v>
      </c>
      <c r="D40" s="69" t="s">
        <v>20</v>
      </c>
      <c r="E40" s="69" t="s">
        <v>84</v>
      </c>
      <c r="F40" s="111" t="s">
        <v>280</v>
      </c>
      <c r="G40" s="112">
        <v>1966</v>
      </c>
      <c r="H40" s="111" t="s">
        <v>18</v>
      </c>
    </row>
    <row r="41" spans="1:10" hidden="1">
      <c r="A41" s="136"/>
      <c r="B41" s="133" t="s">
        <v>394</v>
      </c>
      <c r="C41" s="133" t="s">
        <v>395</v>
      </c>
      <c r="D41" s="133" t="s">
        <v>144</v>
      </c>
      <c r="E41" s="133" t="s">
        <v>138</v>
      </c>
      <c r="F41" s="134" t="s">
        <v>396</v>
      </c>
      <c r="G41" s="131">
        <v>1966</v>
      </c>
      <c r="H41" s="130" t="s">
        <v>18</v>
      </c>
      <c r="I41" s="132" t="s">
        <v>423</v>
      </c>
      <c r="J41" s="132">
        <v>250</v>
      </c>
    </row>
    <row r="42" spans="1:10" hidden="1">
      <c r="A42" s="136"/>
      <c r="B42" s="133" t="s">
        <v>26</v>
      </c>
      <c r="C42" s="133" t="s">
        <v>77</v>
      </c>
      <c r="D42" s="133" t="s">
        <v>20</v>
      </c>
      <c r="E42" s="133" t="s">
        <v>84</v>
      </c>
      <c r="F42" s="134" t="s">
        <v>403</v>
      </c>
      <c r="G42" s="131">
        <v>1968</v>
      </c>
      <c r="H42" s="130" t="s">
        <v>18</v>
      </c>
      <c r="I42" s="132" t="s">
        <v>420</v>
      </c>
      <c r="J42" s="132">
        <v>300</v>
      </c>
    </row>
    <row r="43" spans="1:10" hidden="1">
      <c r="A43" s="136"/>
      <c r="B43" s="133" t="s">
        <v>404</v>
      </c>
      <c r="C43" s="133" t="s">
        <v>4</v>
      </c>
      <c r="D43" s="133" t="s">
        <v>20</v>
      </c>
      <c r="E43" s="133" t="s">
        <v>84</v>
      </c>
      <c r="F43" s="134" t="s">
        <v>405</v>
      </c>
      <c r="G43" s="131">
        <v>1981</v>
      </c>
      <c r="H43" s="130" t="s">
        <v>18</v>
      </c>
      <c r="I43" s="132" t="s">
        <v>418</v>
      </c>
      <c r="J43" s="132">
        <v>290</v>
      </c>
    </row>
    <row r="44" spans="1:10" hidden="1">
      <c r="A44" s="136"/>
      <c r="B44" s="69" t="s">
        <v>342</v>
      </c>
      <c r="C44" s="69" t="s">
        <v>208</v>
      </c>
      <c r="D44" s="69" t="s">
        <v>315</v>
      </c>
      <c r="E44" s="69" t="s">
        <v>141</v>
      </c>
      <c r="F44" s="111" t="s">
        <v>427</v>
      </c>
      <c r="G44" s="112">
        <v>1967</v>
      </c>
      <c r="H44" s="111" t="s">
        <v>18</v>
      </c>
      <c r="I44" s="112" t="s">
        <v>417</v>
      </c>
      <c r="J44" s="112">
        <v>290</v>
      </c>
    </row>
    <row r="45" spans="1:10" hidden="1">
      <c r="A45" s="135">
        <v>2014</v>
      </c>
      <c r="B45" s="126" t="s">
        <v>484</v>
      </c>
      <c r="C45" s="126" t="s">
        <v>308</v>
      </c>
      <c r="D45" s="126" t="s">
        <v>144</v>
      </c>
      <c r="E45" s="126" t="s">
        <v>138</v>
      </c>
      <c r="F45" s="127" t="s">
        <v>485</v>
      </c>
      <c r="G45" s="128">
        <v>1964</v>
      </c>
      <c r="H45" s="127" t="s">
        <v>18</v>
      </c>
      <c r="I45" s="128"/>
      <c r="J45" s="128"/>
    </row>
    <row r="46" spans="1:10" hidden="1">
      <c r="A46" s="135">
        <v>2014</v>
      </c>
      <c r="B46" s="123" t="s">
        <v>57</v>
      </c>
      <c r="C46" s="123" t="s">
        <v>58</v>
      </c>
      <c r="D46" s="123" t="s">
        <v>14</v>
      </c>
      <c r="E46" s="123" t="s">
        <v>84</v>
      </c>
      <c r="F46" s="67" t="s">
        <v>103</v>
      </c>
      <c r="G46" s="124">
        <v>1997</v>
      </c>
      <c r="H46" s="67" t="s">
        <v>18</v>
      </c>
      <c r="I46" s="124" t="s">
        <v>418</v>
      </c>
      <c r="J46" s="124">
        <v>125</v>
      </c>
    </row>
    <row r="47" spans="1:10" hidden="1">
      <c r="A47" s="135">
        <v>2014</v>
      </c>
      <c r="B47" s="123" t="s">
        <v>247</v>
      </c>
      <c r="C47" s="123" t="s">
        <v>30</v>
      </c>
      <c r="D47" s="123" t="s">
        <v>144</v>
      </c>
      <c r="E47" s="123" t="s">
        <v>138</v>
      </c>
      <c r="F47" s="67" t="s">
        <v>248</v>
      </c>
      <c r="G47" s="124">
        <v>1989</v>
      </c>
      <c r="H47" s="67" t="s">
        <v>18</v>
      </c>
      <c r="I47" s="124" t="s">
        <v>418</v>
      </c>
      <c r="J47" s="124">
        <v>290</v>
      </c>
    </row>
    <row r="48" spans="1:10" hidden="1">
      <c r="A48" s="135">
        <v>2014</v>
      </c>
      <c r="B48" s="123" t="s">
        <v>26</v>
      </c>
      <c r="C48" s="123" t="s">
        <v>251</v>
      </c>
      <c r="D48" s="123" t="s">
        <v>349</v>
      </c>
      <c r="E48" s="123" t="s">
        <v>141</v>
      </c>
      <c r="F48" s="67" t="s">
        <v>431</v>
      </c>
      <c r="G48" s="124">
        <v>2001</v>
      </c>
      <c r="H48" s="67" t="s">
        <v>18</v>
      </c>
      <c r="I48" s="124" t="s">
        <v>420</v>
      </c>
      <c r="J48" s="124">
        <v>125</v>
      </c>
    </row>
    <row r="49" spans="1:10" hidden="1">
      <c r="A49" s="135">
        <v>2014</v>
      </c>
      <c r="B49" s="123" t="s">
        <v>41</v>
      </c>
      <c r="C49" s="123" t="s">
        <v>42</v>
      </c>
      <c r="D49" s="123" t="s">
        <v>23</v>
      </c>
      <c r="E49" s="123" t="s">
        <v>84</v>
      </c>
      <c r="F49" s="67" t="s">
        <v>163</v>
      </c>
      <c r="G49" s="124">
        <v>1986</v>
      </c>
      <c r="H49" s="67" t="s">
        <v>18</v>
      </c>
      <c r="I49" s="124" t="s">
        <v>417</v>
      </c>
      <c r="J49" s="124">
        <v>270</v>
      </c>
    </row>
    <row r="50" spans="1:10" hidden="1">
      <c r="A50" s="135">
        <v>2014</v>
      </c>
      <c r="B50" s="123" t="s">
        <v>216</v>
      </c>
      <c r="C50" s="123" t="s">
        <v>17</v>
      </c>
      <c r="D50" s="123" t="s">
        <v>23</v>
      </c>
      <c r="E50" s="123" t="s">
        <v>84</v>
      </c>
      <c r="F50" s="67" t="s">
        <v>217</v>
      </c>
      <c r="G50" s="124">
        <v>1987</v>
      </c>
      <c r="H50" s="67" t="s">
        <v>18</v>
      </c>
      <c r="I50" s="124" t="s">
        <v>420</v>
      </c>
      <c r="J50" s="124">
        <v>280</v>
      </c>
    </row>
    <row r="51" spans="1:10" hidden="1">
      <c r="A51" s="135">
        <v>2014</v>
      </c>
      <c r="B51" s="123" t="s">
        <v>404</v>
      </c>
      <c r="C51" s="123" t="s">
        <v>386</v>
      </c>
      <c r="D51" s="123" t="s">
        <v>13</v>
      </c>
      <c r="E51" s="123" t="s">
        <v>84</v>
      </c>
      <c r="F51" s="67" t="s">
        <v>506</v>
      </c>
      <c r="G51" s="124">
        <v>1968</v>
      </c>
      <c r="H51" s="67" t="s">
        <v>18</v>
      </c>
      <c r="I51" s="124"/>
      <c r="J51" s="124"/>
    </row>
    <row r="52" spans="1:10" hidden="1">
      <c r="A52" s="135">
        <v>2014</v>
      </c>
      <c r="B52" s="123" t="s">
        <v>19</v>
      </c>
      <c r="C52" s="123" t="s">
        <v>9</v>
      </c>
      <c r="D52" s="123" t="s">
        <v>20</v>
      </c>
      <c r="E52" s="123" t="s">
        <v>84</v>
      </c>
      <c r="F52" s="67" t="s">
        <v>171</v>
      </c>
      <c r="G52" s="124">
        <v>1988</v>
      </c>
      <c r="H52" s="67" t="s">
        <v>459</v>
      </c>
      <c r="I52" s="124" t="s">
        <v>418</v>
      </c>
      <c r="J52" s="124">
        <v>300</v>
      </c>
    </row>
    <row r="53" spans="1:10" ht="14.25" hidden="1" customHeight="1">
      <c r="A53" s="136"/>
      <c r="B53" s="90"/>
      <c r="C53" s="90"/>
      <c r="D53" s="90"/>
      <c r="E53" s="90"/>
      <c r="F53" s="91"/>
      <c r="G53" s="87"/>
      <c r="H53" s="86"/>
      <c r="I53" s="88"/>
      <c r="J53" s="88"/>
    </row>
    <row r="54" spans="1:10" hidden="1">
      <c r="A54" s="136"/>
      <c r="B54" s="133" t="s">
        <v>78</v>
      </c>
      <c r="C54" s="133" t="s">
        <v>37</v>
      </c>
      <c r="D54" s="133" t="s">
        <v>14</v>
      </c>
      <c r="E54" s="133" t="s">
        <v>84</v>
      </c>
      <c r="F54" s="134" t="s">
        <v>161</v>
      </c>
      <c r="G54" s="131">
        <v>1996</v>
      </c>
      <c r="H54" s="130" t="s">
        <v>38</v>
      </c>
      <c r="I54" s="132" t="s">
        <v>418</v>
      </c>
      <c r="J54" s="132">
        <v>125</v>
      </c>
    </row>
    <row r="55" spans="1:10" hidden="1">
      <c r="A55" s="135">
        <v>2014</v>
      </c>
      <c r="B55" s="70" t="s">
        <v>153</v>
      </c>
      <c r="C55" s="70" t="s">
        <v>154</v>
      </c>
      <c r="D55" s="70" t="s">
        <v>155</v>
      </c>
      <c r="E55" s="70" t="s">
        <v>140</v>
      </c>
      <c r="F55" s="89" t="s">
        <v>177</v>
      </c>
      <c r="G55" s="71">
        <v>1960</v>
      </c>
      <c r="H55" s="138" t="s">
        <v>38</v>
      </c>
      <c r="I55" s="139"/>
      <c r="J55" s="139"/>
    </row>
    <row r="56" spans="1:10" hidden="1">
      <c r="A56" s="135">
        <v>2014</v>
      </c>
      <c r="B56" s="123" t="s">
        <v>142</v>
      </c>
      <c r="C56" s="123" t="s">
        <v>143</v>
      </c>
      <c r="D56" s="123" t="s">
        <v>144</v>
      </c>
      <c r="E56" s="123" t="s">
        <v>138</v>
      </c>
      <c r="F56" s="67" t="s">
        <v>145</v>
      </c>
      <c r="G56" s="124">
        <v>1966</v>
      </c>
      <c r="H56" s="67" t="s">
        <v>38</v>
      </c>
      <c r="I56" s="124" t="s">
        <v>420</v>
      </c>
      <c r="J56" s="124">
        <v>300</v>
      </c>
    </row>
    <row r="57" spans="1:10" hidden="1">
      <c r="A57" s="135">
        <v>2014</v>
      </c>
      <c r="B57" s="123" t="s">
        <v>11</v>
      </c>
      <c r="C57" s="123" t="s">
        <v>40</v>
      </c>
      <c r="D57" s="123" t="s">
        <v>13</v>
      </c>
      <c r="E57" s="123" t="s">
        <v>84</v>
      </c>
      <c r="F57" s="67" t="s">
        <v>164</v>
      </c>
      <c r="G57" s="124">
        <v>1960</v>
      </c>
      <c r="H57" s="67" t="s">
        <v>38</v>
      </c>
      <c r="I57" s="124" t="s">
        <v>420</v>
      </c>
      <c r="J57" s="124">
        <v>300</v>
      </c>
    </row>
    <row r="58" spans="1:10" hidden="1">
      <c r="A58" s="135">
        <v>2014</v>
      </c>
      <c r="B58" s="123" t="s">
        <v>19</v>
      </c>
      <c r="C58" s="123" t="s">
        <v>119</v>
      </c>
      <c r="D58" s="123" t="s">
        <v>20</v>
      </c>
      <c r="E58" s="123" t="s">
        <v>84</v>
      </c>
      <c r="F58" s="67" t="s">
        <v>165</v>
      </c>
      <c r="G58" s="124">
        <v>1958</v>
      </c>
      <c r="H58" s="67" t="s">
        <v>38</v>
      </c>
      <c r="I58" s="124" t="s">
        <v>418</v>
      </c>
      <c r="J58" s="124">
        <v>300</v>
      </c>
    </row>
    <row r="59" spans="1:10" hidden="1">
      <c r="A59" s="136"/>
      <c r="B59" s="133" t="s">
        <v>27</v>
      </c>
      <c r="C59" s="133" t="s">
        <v>149</v>
      </c>
      <c r="D59" s="133" t="s">
        <v>23</v>
      </c>
      <c r="E59" s="133" t="s">
        <v>84</v>
      </c>
      <c r="F59" s="134" t="s">
        <v>213</v>
      </c>
      <c r="G59" s="131">
        <v>1960</v>
      </c>
      <c r="H59" s="130" t="s">
        <v>38</v>
      </c>
      <c r="I59" s="132" t="s">
        <v>421</v>
      </c>
      <c r="J59" s="132">
        <v>250</v>
      </c>
    </row>
    <row r="60" spans="1:10" hidden="1">
      <c r="A60" s="135">
        <v>2014</v>
      </c>
      <c r="B60" s="123" t="s">
        <v>303</v>
      </c>
      <c r="C60" s="123" t="s">
        <v>285</v>
      </c>
      <c r="D60" s="123" t="s">
        <v>20</v>
      </c>
      <c r="E60" s="123" t="s">
        <v>84</v>
      </c>
      <c r="F60" s="67" t="s">
        <v>324</v>
      </c>
      <c r="G60" s="124">
        <v>1993</v>
      </c>
      <c r="H60" s="67" t="s">
        <v>38</v>
      </c>
      <c r="I60" s="124" t="s">
        <v>417</v>
      </c>
      <c r="J60" s="124">
        <v>125</v>
      </c>
    </row>
    <row r="61" spans="1:10" hidden="1">
      <c r="A61" s="135">
        <v>2014</v>
      </c>
      <c r="B61" s="123" t="s">
        <v>328</v>
      </c>
      <c r="C61" s="123" t="s">
        <v>40</v>
      </c>
      <c r="D61" s="123" t="s">
        <v>14</v>
      </c>
      <c r="E61" s="123" t="s">
        <v>84</v>
      </c>
      <c r="F61" s="67" t="s">
        <v>329</v>
      </c>
      <c r="G61" s="124">
        <v>1991</v>
      </c>
      <c r="H61" s="67" t="s">
        <v>38</v>
      </c>
      <c r="I61" s="124" t="s">
        <v>418</v>
      </c>
      <c r="J61" s="124">
        <v>270</v>
      </c>
    </row>
    <row r="62" spans="1:10" hidden="1">
      <c r="A62" s="136"/>
      <c r="B62" s="133" t="s">
        <v>52</v>
      </c>
      <c r="C62" s="133" t="s">
        <v>31</v>
      </c>
      <c r="D62" s="133" t="s">
        <v>20</v>
      </c>
      <c r="E62" s="133" t="s">
        <v>84</v>
      </c>
      <c r="F62" s="134" t="s">
        <v>100</v>
      </c>
      <c r="G62" s="131">
        <v>1962</v>
      </c>
      <c r="H62" s="130" t="s">
        <v>38</v>
      </c>
      <c r="I62" s="132" t="s">
        <v>418</v>
      </c>
      <c r="J62" s="132">
        <v>300</v>
      </c>
    </row>
    <row r="63" spans="1:10" hidden="1">
      <c r="A63" s="136"/>
      <c r="B63" s="69" t="s">
        <v>244</v>
      </c>
      <c r="C63" s="69" t="s">
        <v>245</v>
      </c>
      <c r="D63" s="69" t="s">
        <v>156</v>
      </c>
      <c r="E63" s="69" t="s">
        <v>140</v>
      </c>
      <c r="F63" s="111" t="s">
        <v>246</v>
      </c>
      <c r="G63" s="112">
        <v>1958</v>
      </c>
      <c r="H63" s="111" t="s">
        <v>38</v>
      </c>
      <c r="I63" s="85"/>
      <c r="J63" s="85"/>
    </row>
    <row r="64" spans="1:10" hidden="1">
      <c r="A64" s="136"/>
      <c r="B64" s="133" t="s">
        <v>53</v>
      </c>
      <c r="C64" s="133" t="s">
        <v>54</v>
      </c>
      <c r="D64" s="133" t="s">
        <v>14</v>
      </c>
      <c r="E64" s="133" t="s">
        <v>84</v>
      </c>
      <c r="F64" s="134" t="s">
        <v>160</v>
      </c>
      <c r="G64" s="131">
        <v>1996</v>
      </c>
      <c r="H64" s="130" t="s">
        <v>38</v>
      </c>
      <c r="I64" s="132" t="s">
        <v>418</v>
      </c>
      <c r="J64" s="132">
        <v>125</v>
      </c>
    </row>
    <row r="65" spans="1:10" hidden="1">
      <c r="A65" s="136"/>
      <c r="B65" s="69" t="s">
        <v>304</v>
      </c>
      <c r="C65" s="69" t="s">
        <v>305</v>
      </c>
      <c r="D65" s="69" t="s">
        <v>306</v>
      </c>
      <c r="E65" s="69" t="s">
        <v>140</v>
      </c>
      <c r="F65" s="111" t="s">
        <v>307</v>
      </c>
      <c r="G65" s="112">
        <v>1964</v>
      </c>
      <c r="H65" s="111" t="s">
        <v>38</v>
      </c>
      <c r="I65" s="85"/>
      <c r="J65" s="85"/>
    </row>
    <row r="66" spans="1:10" hidden="1">
      <c r="A66" s="136"/>
      <c r="B66" s="69" t="s">
        <v>428</v>
      </c>
      <c r="C66" s="69" t="s">
        <v>285</v>
      </c>
      <c r="D66" s="69" t="s">
        <v>345</v>
      </c>
      <c r="E66" s="69" t="s">
        <v>141</v>
      </c>
      <c r="F66" s="111" t="s">
        <v>429</v>
      </c>
      <c r="G66" s="112">
        <v>1985</v>
      </c>
      <c r="H66" s="111" t="s">
        <v>38</v>
      </c>
      <c r="I66" s="112" t="s">
        <v>420</v>
      </c>
      <c r="J66" s="112">
        <v>250</v>
      </c>
    </row>
    <row r="67" spans="1:10" hidden="1">
      <c r="A67" s="135">
        <v>2014</v>
      </c>
      <c r="B67" s="126" t="s">
        <v>463</v>
      </c>
      <c r="C67" s="126" t="s">
        <v>386</v>
      </c>
      <c r="D67" s="126" t="s">
        <v>264</v>
      </c>
      <c r="E67" s="126" t="s">
        <v>84</v>
      </c>
      <c r="F67" s="127" t="s">
        <v>464</v>
      </c>
      <c r="G67" s="128">
        <v>1961</v>
      </c>
      <c r="H67" s="127" t="s">
        <v>38</v>
      </c>
      <c r="I67" s="128"/>
      <c r="J67" s="128"/>
    </row>
    <row r="68" spans="1:10" hidden="1">
      <c r="A68" s="135">
        <v>2014</v>
      </c>
      <c r="B68" s="126" t="s">
        <v>505</v>
      </c>
      <c r="C68" s="126" t="s">
        <v>503</v>
      </c>
      <c r="D68" s="126" t="s">
        <v>144</v>
      </c>
      <c r="E68" s="126" t="s">
        <v>138</v>
      </c>
      <c r="F68" s="127" t="s">
        <v>504</v>
      </c>
      <c r="G68" s="128">
        <v>1997</v>
      </c>
      <c r="H68" s="127" t="s">
        <v>38</v>
      </c>
      <c r="I68" s="128"/>
      <c r="J68" s="128"/>
    </row>
    <row r="69" spans="1:10" hidden="1">
      <c r="A69" s="135">
        <v>2014</v>
      </c>
      <c r="B69" s="126" t="s">
        <v>153</v>
      </c>
      <c r="C69" s="126" t="s">
        <v>507</v>
      </c>
      <c r="D69" s="126" t="s">
        <v>14</v>
      </c>
      <c r="E69" s="126" t="s">
        <v>84</v>
      </c>
      <c r="F69" s="127" t="s">
        <v>508</v>
      </c>
      <c r="G69" s="128">
        <v>1996</v>
      </c>
      <c r="H69" s="127" t="s">
        <v>38</v>
      </c>
      <c r="I69" s="128"/>
      <c r="J69" s="128"/>
    </row>
    <row r="70" spans="1:10" hidden="1">
      <c r="A70" s="135">
        <v>2014</v>
      </c>
      <c r="B70" s="123" t="s">
        <v>157</v>
      </c>
      <c r="C70" s="123" t="s">
        <v>127</v>
      </c>
      <c r="D70" s="123" t="s">
        <v>144</v>
      </c>
      <c r="E70" s="123" t="s">
        <v>138</v>
      </c>
      <c r="F70" s="67" t="s">
        <v>175</v>
      </c>
      <c r="G70" s="124">
        <v>1995</v>
      </c>
      <c r="H70" s="67" t="s">
        <v>38</v>
      </c>
      <c r="I70" s="124" t="s">
        <v>420</v>
      </c>
      <c r="J70" s="124">
        <v>125</v>
      </c>
    </row>
    <row r="71" spans="1:10" hidden="1">
      <c r="A71" s="136"/>
      <c r="B71" s="90"/>
      <c r="C71" s="90"/>
      <c r="D71" s="90"/>
      <c r="E71" s="90"/>
      <c r="F71" s="91"/>
      <c r="G71" s="87"/>
      <c r="H71" s="86"/>
      <c r="I71" s="88"/>
      <c r="J71" s="88"/>
    </row>
    <row r="72" spans="1:10" hidden="1">
      <c r="A72" s="135">
        <v>2014</v>
      </c>
      <c r="B72" s="123" t="s">
        <v>123</v>
      </c>
      <c r="C72" s="123" t="s">
        <v>124</v>
      </c>
      <c r="D72" s="123" t="s">
        <v>13</v>
      </c>
      <c r="E72" s="123" t="s">
        <v>84</v>
      </c>
      <c r="F72" s="67" t="s">
        <v>125</v>
      </c>
      <c r="G72" s="124">
        <v>1966</v>
      </c>
      <c r="H72" s="67" t="s">
        <v>43</v>
      </c>
      <c r="I72" s="124" t="s">
        <v>422</v>
      </c>
      <c r="J72" s="124">
        <v>280</v>
      </c>
    </row>
    <row r="73" spans="1:10" hidden="1">
      <c r="A73" s="135">
        <v>2014</v>
      </c>
      <c r="B73" s="123" t="s">
        <v>48</v>
      </c>
      <c r="C73" s="123" t="s">
        <v>49</v>
      </c>
      <c r="D73" s="123" t="s">
        <v>13</v>
      </c>
      <c r="E73" s="123" t="s">
        <v>84</v>
      </c>
      <c r="F73" s="67" t="s">
        <v>166</v>
      </c>
      <c r="G73" s="124">
        <v>1970</v>
      </c>
      <c r="H73" s="67" t="s">
        <v>43</v>
      </c>
      <c r="I73" s="124" t="s">
        <v>423</v>
      </c>
      <c r="J73" s="124">
        <v>250</v>
      </c>
    </row>
    <row r="74" spans="1:10" hidden="1">
      <c r="A74" s="135">
        <v>2014</v>
      </c>
      <c r="B74" s="133" t="s">
        <v>277</v>
      </c>
      <c r="C74" s="133" t="s">
        <v>287</v>
      </c>
      <c r="D74" s="133" t="s">
        <v>20</v>
      </c>
      <c r="E74" s="133" t="s">
        <v>84</v>
      </c>
      <c r="F74" s="134" t="s">
        <v>313</v>
      </c>
      <c r="G74" s="131">
        <v>1962</v>
      </c>
      <c r="H74" s="130" t="s">
        <v>43</v>
      </c>
      <c r="I74" s="132" t="s">
        <v>417</v>
      </c>
      <c r="J74" s="132">
        <v>300</v>
      </c>
    </row>
    <row r="75" spans="1:10" hidden="1">
      <c r="A75" s="135">
        <v>2014</v>
      </c>
      <c r="B75" s="133" t="s">
        <v>26</v>
      </c>
      <c r="C75" s="133" t="s">
        <v>99</v>
      </c>
      <c r="D75" s="133" t="s">
        <v>20</v>
      </c>
      <c r="E75" s="133" t="s">
        <v>84</v>
      </c>
      <c r="F75" s="134" t="s">
        <v>102</v>
      </c>
      <c r="G75" s="131">
        <v>1962</v>
      </c>
      <c r="H75" s="130" t="s">
        <v>43</v>
      </c>
      <c r="I75" s="132" t="s">
        <v>420</v>
      </c>
      <c r="J75" s="132">
        <v>280</v>
      </c>
    </row>
    <row r="76" spans="1:10" hidden="1">
      <c r="A76" s="135">
        <v>2014</v>
      </c>
      <c r="B76" s="133" t="s">
        <v>310</v>
      </c>
      <c r="C76" s="133" t="s">
        <v>308</v>
      </c>
      <c r="D76" s="133" t="s">
        <v>311</v>
      </c>
      <c r="E76" s="133" t="s">
        <v>140</v>
      </c>
      <c r="F76" s="134" t="s">
        <v>309</v>
      </c>
      <c r="G76" s="131">
        <v>1956</v>
      </c>
      <c r="H76" s="130" t="s">
        <v>43</v>
      </c>
      <c r="I76" s="132" t="s">
        <v>420</v>
      </c>
      <c r="J76" s="132">
        <v>280</v>
      </c>
    </row>
    <row r="77" spans="1:10" hidden="1">
      <c r="A77" s="135">
        <v>2014</v>
      </c>
      <c r="B77" s="123" t="s">
        <v>45</v>
      </c>
      <c r="C77" s="123" t="s">
        <v>39</v>
      </c>
      <c r="D77" s="123" t="s">
        <v>79</v>
      </c>
      <c r="E77" s="123" t="s">
        <v>84</v>
      </c>
      <c r="F77" s="67" t="s">
        <v>110</v>
      </c>
      <c r="G77" s="124">
        <v>1966</v>
      </c>
      <c r="H77" s="67" t="s">
        <v>43</v>
      </c>
      <c r="I77" s="124" t="s">
        <v>418</v>
      </c>
      <c r="J77" s="124">
        <v>250</v>
      </c>
    </row>
    <row r="78" spans="1:10" hidden="1">
      <c r="A78" s="135">
        <v>2014</v>
      </c>
      <c r="B78" s="123" t="s">
        <v>46</v>
      </c>
      <c r="C78" s="123" t="s">
        <v>47</v>
      </c>
      <c r="D78" s="123" t="s">
        <v>23</v>
      </c>
      <c r="E78" s="123" t="s">
        <v>84</v>
      </c>
      <c r="F78" s="67" t="s">
        <v>101</v>
      </c>
      <c r="G78" s="124">
        <v>1957</v>
      </c>
      <c r="H78" s="67" t="s">
        <v>43</v>
      </c>
      <c r="I78" s="124" t="s">
        <v>418</v>
      </c>
      <c r="J78" s="124">
        <v>250</v>
      </c>
    </row>
    <row r="79" spans="1:10" hidden="1">
      <c r="A79" s="135">
        <v>2014</v>
      </c>
      <c r="B79" s="133" t="s">
        <v>275</v>
      </c>
      <c r="C79" s="133" t="s">
        <v>312</v>
      </c>
      <c r="D79" s="133" t="s">
        <v>14</v>
      </c>
      <c r="E79" s="133" t="s">
        <v>84</v>
      </c>
      <c r="F79" s="134" t="s">
        <v>286</v>
      </c>
      <c r="G79" s="131">
        <v>1961</v>
      </c>
      <c r="H79" s="130" t="s">
        <v>43</v>
      </c>
      <c r="I79" s="132" t="s">
        <v>420</v>
      </c>
      <c r="J79" s="132">
        <v>250</v>
      </c>
    </row>
    <row r="80" spans="1:10" hidden="1">
      <c r="A80" s="136"/>
      <c r="B80" s="133" t="s">
        <v>3</v>
      </c>
      <c r="C80" s="133" t="s">
        <v>107</v>
      </c>
      <c r="D80" s="133" t="s">
        <v>20</v>
      </c>
      <c r="E80" s="133" t="s">
        <v>84</v>
      </c>
      <c r="F80" s="134" t="s">
        <v>108</v>
      </c>
      <c r="G80" s="131">
        <v>1958</v>
      </c>
      <c r="H80" s="130" t="s">
        <v>43</v>
      </c>
      <c r="I80" s="132" t="s">
        <v>420</v>
      </c>
      <c r="J80" s="132">
        <v>300</v>
      </c>
    </row>
    <row r="81" spans="1:10" hidden="1">
      <c r="A81" s="135">
        <v>2014</v>
      </c>
      <c r="B81" s="123" t="s">
        <v>314</v>
      </c>
      <c r="C81" s="123" t="s">
        <v>47</v>
      </c>
      <c r="D81" s="123" t="s">
        <v>315</v>
      </c>
      <c r="E81" s="123" t="s">
        <v>141</v>
      </c>
      <c r="F81" s="67" t="s">
        <v>316</v>
      </c>
      <c r="G81" s="124">
        <v>1959</v>
      </c>
      <c r="H81" s="67" t="s">
        <v>43</v>
      </c>
      <c r="I81" s="124" t="s">
        <v>417</v>
      </c>
      <c r="J81" s="124">
        <v>270</v>
      </c>
    </row>
    <row r="82" spans="1:10" hidden="1">
      <c r="A82" s="136"/>
      <c r="B82" s="133" t="s">
        <v>136</v>
      </c>
      <c r="C82" s="133" t="s">
        <v>152</v>
      </c>
      <c r="D82" s="133" t="s">
        <v>137</v>
      </c>
      <c r="E82" s="133" t="s">
        <v>138</v>
      </c>
      <c r="F82" s="134" t="s">
        <v>178</v>
      </c>
      <c r="G82" s="131">
        <v>1953</v>
      </c>
      <c r="H82" s="130" t="s">
        <v>43</v>
      </c>
      <c r="I82" s="132" t="s">
        <v>424</v>
      </c>
      <c r="J82" s="132">
        <v>250</v>
      </c>
    </row>
    <row r="83" spans="1:10" hidden="1">
      <c r="A83" s="135">
        <v>2014</v>
      </c>
      <c r="B83" s="123" t="s">
        <v>44</v>
      </c>
      <c r="C83" s="123" t="s">
        <v>330</v>
      </c>
      <c r="D83" s="123" t="s">
        <v>20</v>
      </c>
      <c r="E83" s="123" t="s">
        <v>84</v>
      </c>
      <c r="F83" s="67" t="s">
        <v>331</v>
      </c>
      <c r="G83" s="124">
        <v>1988</v>
      </c>
      <c r="H83" s="67" t="s">
        <v>43</v>
      </c>
      <c r="I83" s="124" t="s">
        <v>417</v>
      </c>
      <c r="J83" s="124">
        <v>250</v>
      </c>
    </row>
    <row r="84" spans="1:10" hidden="1">
      <c r="A84" s="135">
        <v>2014</v>
      </c>
      <c r="B84" s="123" t="s">
        <v>97</v>
      </c>
      <c r="C84" s="123" t="s">
        <v>215</v>
      </c>
      <c r="D84" s="123" t="s">
        <v>23</v>
      </c>
      <c r="E84" s="123" t="s">
        <v>84</v>
      </c>
      <c r="F84" s="67" t="s">
        <v>98</v>
      </c>
      <c r="G84" s="124">
        <v>1971</v>
      </c>
      <c r="H84" s="67" t="s">
        <v>43</v>
      </c>
      <c r="I84" s="124" t="s">
        <v>418</v>
      </c>
      <c r="J84" s="124">
        <v>250</v>
      </c>
    </row>
    <row r="85" spans="1:10" hidden="1">
      <c r="A85" s="135">
        <v>2014</v>
      </c>
      <c r="B85" s="123" t="s">
        <v>176</v>
      </c>
      <c r="C85" s="123" t="s">
        <v>173</v>
      </c>
      <c r="D85" s="123" t="s">
        <v>13</v>
      </c>
      <c r="E85" s="123" t="s">
        <v>84</v>
      </c>
      <c r="F85" s="67" t="s">
        <v>174</v>
      </c>
      <c r="G85" s="124">
        <v>1977</v>
      </c>
      <c r="H85" s="67" t="s">
        <v>43</v>
      </c>
      <c r="I85" s="124" t="s">
        <v>418</v>
      </c>
      <c r="J85" s="124">
        <v>290</v>
      </c>
    </row>
    <row r="86" spans="1:10" hidden="1">
      <c r="A86" s="136"/>
      <c r="B86" s="133" t="s">
        <v>55</v>
      </c>
      <c r="C86" s="133" t="s">
        <v>33</v>
      </c>
      <c r="D86" s="133" t="s">
        <v>13</v>
      </c>
      <c r="E86" s="133" t="s">
        <v>84</v>
      </c>
      <c r="F86" s="134" t="s">
        <v>182</v>
      </c>
      <c r="G86" s="131">
        <v>1974</v>
      </c>
      <c r="H86" s="130" t="s">
        <v>43</v>
      </c>
      <c r="I86" s="132" t="s">
        <v>418</v>
      </c>
      <c r="J86" s="132">
        <v>125</v>
      </c>
    </row>
    <row r="87" spans="1:10" hidden="1">
      <c r="A87" s="136"/>
      <c r="B87" s="133" t="s">
        <v>146</v>
      </c>
      <c r="C87" s="133" t="s">
        <v>147</v>
      </c>
      <c r="D87" s="133" t="s">
        <v>14</v>
      </c>
      <c r="E87" s="133" t="s">
        <v>84</v>
      </c>
      <c r="F87" s="134" t="s">
        <v>148</v>
      </c>
      <c r="G87" s="131">
        <v>1995</v>
      </c>
      <c r="H87" s="130" t="s">
        <v>43</v>
      </c>
      <c r="I87" s="132" t="s">
        <v>420</v>
      </c>
      <c r="J87" s="132">
        <v>125</v>
      </c>
    </row>
    <row r="88" spans="1:10" hidden="1">
      <c r="A88" s="135">
        <v>2014</v>
      </c>
      <c r="B88" s="123" t="s">
        <v>288</v>
      </c>
      <c r="C88" s="123" t="s">
        <v>77</v>
      </c>
      <c r="D88" s="123" t="s">
        <v>13</v>
      </c>
      <c r="E88" s="123" t="s">
        <v>84</v>
      </c>
      <c r="F88" s="67" t="s">
        <v>289</v>
      </c>
      <c r="G88" s="124">
        <v>1968</v>
      </c>
      <c r="H88" s="67" t="s">
        <v>43</v>
      </c>
      <c r="I88" s="124" t="s">
        <v>423</v>
      </c>
      <c r="J88" s="124">
        <v>250</v>
      </c>
    </row>
    <row r="89" spans="1:10" hidden="1">
      <c r="A89" s="136"/>
      <c r="B89" s="133" t="s">
        <v>92</v>
      </c>
      <c r="C89" s="133" t="s">
        <v>105</v>
      </c>
      <c r="D89" s="133" t="s">
        <v>13</v>
      </c>
      <c r="E89" s="133" t="s">
        <v>84</v>
      </c>
      <c r="F89" s="134" t="s">
        <v>106</v>
      </c>
      <c r="G89" s="131">
        <v>1983</v>
      </c>
      <c r="H89" s="130" t="s">
        <v>43</v>
      </c>
      <c r="I89" s="132" t="s">
        <v>417</v>
      </c>
      <c r="J89" s="132">
        <v>280</v>
      </c>
    </row>
    <row r="90" spans="1:10" hidden="1">
      <c r="A90" s="136"/>
      <c r="B90" s="69" t="s">
        <v>385</v>
      </c>
      <c r="C90" s="69" t="s">
        <v>386</v>
      </c>
      <c r="D90" s="69" t="s">
        <v>156</v>
      </c>
      <c r="E90" s="69" t="s">
        <v>140</v>
      </c>
      <c r="F90" s="111" t="s">
        <v>389</v>
      </c>
      <c r="G90" s="112">
        <v>1959</v>
      </c>
      <c r="H90" s="111" t="s">
        <v>43</v>
      </c>
      <c r="I90" s="85"/>
      <c r="J90" s="85"/>
    </row>
    <row r="91" spans="1:10" hidden="1">
      <c r="A91" s="136"/>
      <c r="B91" s="133" t="s">
        <v>290</v>
      </c>
      <c r="C91" s="133" t="s">
        <v>291</v>
      </c>
      <c r="D91" s="133" t="s">
        <v>13</v>
      </c>
      <c r="E91" s="133" t="s">
        <v>84</v>
      </c>
      <c r="F91" s="134" t="s">
        <v>292</v>
      </c>
      <c r="G91" s="131">
        <v>1981</v>
      </c>
      <c r="H91" s="130" t="s">
        <v>43</v>
      </c>
      <c r="I91" s="132" t="s">
        <v>418</v>
      </c>
      <c r="J91" s="132">
        <v>270</v>
      </c>
    </row>
    <row r="92" spans="1:10" hidden="1">
      <c r="A92" s="135">
        <v>2014</v>
      </c>
      <c r="B92" s="123" t="s">
        <v>218</v>
      </c>
      <c r="C92" s="123" t="s">
        <v>50</v>
      </c>
      <c r="D92" s="123" t="s">
        <v>13</v>
      </c>
      <c r="E92" s="123" t="s">
        <v>84</v>
      </c>
      <c r="F92" s="67" t="s">
        <v>219</v>
      </c>
      <c r="G92" s="124">
        <v>1964</v>
      </c>
      <c r="H92" s="67" t="s">
        <v>43</v>
      </c>
      <c r="I92" s="124" t="s">
        <v>417</v>
      </c>
      <c r="J92" s="124">
        <v>250</v>
      </c>
    </row>
    <row r="93" spans="1:10" hidden="1">
      <c r="A93" s="136"/>
      <c r="B93" s="133" t="s">
        <v>120</v>
      </c>
      <c r="C93" s="133" t="s">
        <v>121</v>
      </c>
      <c r="D93" s="133" t="s">
        <v>13</v>
      </c>
      <c r="E93" s="133" t="s">
        <v>84</v>
      </c>
      <c r="F93" s="134" t="s">
        <v>122</v>
      </c>
      <c r="G93" s="131">
        <v>1971</v>
      </c>
      <c r="H93" s="130" t="s">
        <v>43</v>
      </c>
      <c r="I93" s="132" t="s">
        <v>422</v>
      </c>
      <c r="J93" s="132">
        <v>280</v>
      </c>
    </row>
    <row r="94" spans="1:10" hidden="1">
      <c r="A94" s="136"/>
      <c r="B94" s="133" t="s">
        <v>351</v>
      </c>
      <c r="C94" s="133" t="s">
        <v>352</v>
      </c>
      <c r="D94" s="133" t="s">
        <v>315</v>
      </c>
      <c r="E94" s="133" t="s">
        <v>141</v>
      </c>
      <c r="F94" s="134" t="s">
        <v>353</v>
      </c>
      <c r="G94" s="131">
        <v>1996</v>
      </c>
      <c r="H94" s="130" t="s">
        <v>43</v>
      </c>
      <c r="I94" s="132" t="s">
        <v>418</v>
      </c>
      <c r="J94" s="132">
        <v>125</v>
      </c>
    </row>
    <row r="95" spans="1:10" hidden="1">
      <c r="A95" s="136"/>
      <c r="B95" s="69" t="s">
        <v>387</v>
      </c>
      <c r="C95" s="69" t="s">
        <v>287</v>
      </c>
      <c r="D95" s="69" t="s">
        <v>390</v>
      </c>
      <c r="E95" s="69" t="s">
        <v>140</v>
      </c>
      <c r="F95" s="111" t="s">
        <v>391</v>
      </c>
      <c r="G95" s="112">
        <v>1971</v>
      </c>
      <c r="H95" s="111" t="s">
        <v>43</v>
      </c>
      <c r="I95" s="85"/>
      <c r="J95" s="85"/>
    </row>
    <row r="96" spans="1:10" hidden="1">
      <c r="A96" s="136"/>
      <c r="B96" s="69" t="s">
        <v>342</v>
      </c>
      <c r="C96" s="69" t="s">
        <v>430</v>
      </c>
      <c r="D96" s="69" t="s">
        <v>315</v>
      </c>
      <c r="E96" s="69" t="s">
        <v>141</v>
      </c>
      <c r="F96" s="111" t="s">
        <v>355</v>
      </c>
      <c r="G96" s="112">
        <v>1958</v>
      </c>
      <c r="H96" s="111" t="s">
        <v>43</v>
      </c>
      <c r="I96" s="85"/>
      <c r="J96" s="85"/>
    </row>
    <row r="97" spans="1:10" hidden="1">
      <c r="A97" s="135">
        <v>2014</v>
      </c>
      <c r="B97" s="69" t="s">
        <v>317</v>
      </c>
      <c r="C97" s="69" t="s">
        <v>51</v>
      </c>
      <c r="D97" s="69" t="s">
        <v>311</v>
      </c>
      <c r="E97" s="69" t="s">
        <v>140</v>
      </c>
      <c r="F97" s="111" t="s">
        <v>318</v>
      </c>
      <c r="G97" s="112">
        <v>1961</v>
      </c>
      <c r="H97" s="111" t="s">
        <v>43</v>
      </c>
      <c r="I97" s="85"/>
      <c r="J97" s="85"/>
    </row>
    <row r="98" spans="1:10" hidden="1">
      <c r="A98" s="136"/>
      <c r="B98" s="69" t="s">
        <v>347</v>
      </c>
      <c r="C98" s="69" t="s">
        <v>356</v>
      </c>
      <c r="D98" s="69" t="s">
        <v>349</v>
      </c>
      <c r="E98" s="69" t="s">
        <v>141</v>
      </c>
      <c r="F98" s="111" t="s">
        <v>357</v>
      </c>
      <c r="G98" s="112">
        <v>1994</v>
      </c>
      <c r="H98" s="111" t="s">
        <v>43</v>
      </c>
      <c r="I98" s="85"/>
      <c r="J98" s="85"/>
    </row>
    <row r="99" spans="1:10" hidden="1">
      <c r="A99" s="135">
        <v>2014</v>
      </c>
      <c r="B99" s="133" t="s">
        <v>406</v>
      </c>
      <c r="C99" s="133" t="s">
        <v>407</v>
      </c>
      <c r="D99" s="133" t="s">
        <v>13</v>
      </c>
      <c r="E99" s="133" t="s">
        <v>84</v>
      </c>
      <c r="F99" s="134" t="s">
        <v>408</v>
      </c>
      <c r="G99" s="131">
        <v>1988</v>
      </c>
      <c r="H99" s="130" t="s">
        <v>43</v>
      </c>
      <c r="I99" s="132" t="s">
        <v>417</v>
      </c>
      <c r="J99" s="132">
        <v>250</v>
      </c>
    </row>
    <row r="100" spans="1:10" hidden="1">
      <c r="A100" s="136"/>
      <c r="B100" s="133" t="s">
        <v>409</v>
      </c>
      <c r="C100" s="133" t="s">
        <v>410</v>
      </c>
      <c r="D100" s="133" t="s">
        <v>95</v>
      </c>
      <c r="E100" s="133" t="s">
        <v>84</v>
      </c>
      <c r="F100" s="134" t="s">
        <v>411</v>
      </c>
      <c r="G100" s="131">
        <v>1990</v>
      </c>
      <c r="H100" s="130" t="s">
        <v>43</v>
      </c>
      <c r="I100" s="132" t="s">
        <v>425</v>
      </c>
      <c r="J100" s="132">
        <v>290</v>
      </c>
    </row>
    <row r="101" spans="1:10" hidden="1">
      <c r="A101" s="136"/>
      <c r="B101" s="69" t="s">
        <v>432</v>
      </c>
      <c r="C101" s="69" t="s">
        <v>58</v>
      </c>
      <c r="D101" s="69" t="s">
        <v>345</v>
      </c>
      <c r="E101" s="69" t="s">
        <v>141</v>
      </c>
      <c r="F101" s="111" t="s">
        <v>433</v>
      </c>
      <c r="G101" s="112">
        <v>1987</v>
      </c>
      <c r="H101" s="111" t="s">
        <v>43</v>
      </c>
      <c r="I101" s="112" t="s">
        <v>423</v>
      </c>
      <c r="J101" s="112">
        <v>250</v>
      </c>
    </row>
    <row r="102" spans="1:10" hidden="1">
      <c r="A102" s="136"/>
      <c r="B102" s="69" t="s">
        <v>434</v>
      </c>
      <c r="C102" s="69" t="s">
        <v>435</v>
      </c>
      <c r="D102" s="69" t="s">
        <v>349</v>
      </c>
      <c r="E102" s="69" t="s">
        <v>141</v>
      </c>
      <c r="F102" s="111" t="s">
        <v>436</v>
      </c>
      <c r="G102" s="112">
        <v>1964</v>
      </c>
      <c r="H102" s="111" t="s">
        <v>43</v>
      </c>
      <c r="I102" s="112" t="s">
        <v>418</v>
      </c>
      <c r="J102" s="112">
        <v>250</v>
      </c>
    </row>
    <row r="103" spans="1:10" hidden="1">
      <c r="A103" s="135">
        <v>2014</v>
      </c>
      <c r="B103" s="126" t="s">
        <v>465</v>
      </c>
      <c r="C103" s="126" t="s">
        <v>25</v>
      </c>
      <c r="D103" s="126" t="s">
        <v>23</v>
      </c>
      <c r="E103" s="126" t="s">
        <v>84</v>
      </c>
      <c r="F103" s="127" t="s">
        <v>466</v>
      </c>
      <c r="G103" s="128">
        <v>1972</v>
      </c>
      <c r="H103" s="127" t="s">
        <v>43</v>
      </c>
      <c r="I103" s="128"/>
      <c r="J103" s="128"/>
    </row>
    <row r="104" spans="1:10" hidden="1">
      <c r="A104" s="135">
        <v>2014</v>
      </c>
      <c r="B104" s="126" t="s">
        <v>463</v>
      </c>
      <c r="C104" s="126" t="s">
        <v>90</v>
      </c>
      <c r="D104" s="126" t="s">
        <v>264</v>
      </c>
      <c r="E104" s="126" t="s">
        <v>84</v>
      </c>
      <c r="F104" s="127" t="s">
        <v>467</v>
      </c>
      <c r="G104" s="128">
        <v>1988</v>
      </c>
      <c r="H104" s="127" t="s">
        <v>43</v>
      </c>
      <c r="I104" s="128"/>
      <c r="J104" s="128"/>
    </row>
    <row r="105" spans="1:10" hidden="1">
      <c r="A105" s="135">
        <v>2014</v>
      </c>
      <c r="B105" s="126" t="s">
        <v>468</v>
      </c>
      <c r="C105" s="126" t="s">
        <v>469</v>
      </c>
      <c r="D105" s="126" t="s">
        <v>23</v>
      </c>
      <c r="E105" s="126" t="s">
        <v>84</v>
      </c>
      <c r="F105" s="127" t="s">
        <v>470</v>
      </c>
      <c r="G105" s="128">
        <v>1990</v>
      </c>
      <c r="H105" s="127" t="s">
        <v>43</v>
      </c>
      <c r="I105" s="128"/>
      <c r="J105" s="128"/>
    </row>
    <row r="106" spans="1:10" hidden="1">
      <c r="A106" s="135">
        <v>2014</v>
      </c>
      <c r="B106" s="126" t="s">
        <v>437</v>
      </c>
      <c r="C106" s="126" t="s">
        <v>90</v>
      </c>
      <c r="D106" s="126" t="s">
        <v>23</v>
      </c>
      <c r="E106" s="126" t="s">
        <v>84</v>
      </c>
      <c r="F106" s="127" t="s">
        <v>438</v>
      </c>
      <c r="G106" s="128">
        <v>1977</v>
      </c>
      <c r="H106" s="127" t="s">
        <v>43</v>
      </c>
      <c r="I106" s="128"/>
      <c r="J106" s="128"/>
    </row>
    <row r="107" spans="1:10" hidden="1">
      <c r="A107" s="135">
        <v>2014</v>
      </c>
      <c r="B107" s="126" t="s">
        <v>471</v>
      </c>
      <c r="C107" s="126" t="s">
        <v>472</v>
      </c>
      <c r="D107" s="126" t="s">
        <v>95</v>
      </c>
      <c r="E107" s="126" t="s">
        <v>84</v>
      </c>
      <c r="F107" s="127" t="s">
        <v>466</v>
      </c>
      <c r="G107" s="128">
        <v>1982</v>
      </c>
      <c r="H107" s="127" t="s">
        <v>43</v>
      </c>
      <c r="I107" s="128"/>
      <c r="J107" s="128"/>
    </row>
    <row r="108" spans="1:10" hidden="1">
      <c r="A108" s="135">
        <v>2014</v>
      </c>
      <c r="B108" s="126" t="s">
        <v>439</v>
      </c>
      <c r="C108" s="126" t="s">
        <v>28</v>
      </c>
      <c r="D108" s="126" t="s">
        <v>23</v>
      </c>
      <c r="E108" s="126" t="s">
        <v>84</v>
      </c>
      <c r="F108" s="127" t="s">
        <v>440</v>
      </c>
      <c r="G108" s="128">
        <v>1977</v>
      </c>
      <c r="H108" s="127" t="s">
        <v>43</v>
      </c>
      <c r="I108" s="128"/>
      <c r="J108" s="128"/>
    </row>
    <row r="109" spans="1:10" hidden="1">
      <c r="A109" s="135">
        <v>2014</v>
      </c>
      <c r="B109" s="123" t="s">
        <v>26</v>
      </c>
      <c r="C109" s="123" t="s">
        <v>58</v>
      </c>
      <c r="D109" s="123" t="s">
        <v>20</v>
      </c>
      <c r="E109" s="123" t="s">
        <v>84</v>
      </c>
      <c r="F109" s="67" t="s">
        <v>111</v>
      </c>
      <c r="G109" s="124">
        <v>2000</v>
      </c>
      <c r="H109" s="67" t="s">
        <v>43</v>
      </c>
      <c r="I109" s="124" t="s">
        <v>417</v>
      </c>
      <c r="J109" s="124">
        <v>125</v>
      </c>
    </row>
    <row r="110" spans="1:10" hidden="1">
      <c r="A110" s="135">
        <v>2014</v>
      </c>
      <c r="B110" s="123" t="s">
        <v>126</v>
      </c>
      <c r="C110" s="123" t="s">
        <v>39</v>
      </c>
      <c r="D110" s="123" t="s">
        <v>23</v>
      </c>
      <c r="E110" s="123" t="s">
        <v>84</v>
      </c>
      <c r="F110" s="67" t="s">
        <v>214</v>
      </c>
      <c r="G110" s="124">
        <v>1967</v>
      </c>
      <c r="H110" s="67" t="s">
        <v>43</v>
      </c>
      <c r="I110" s="124" t="s">
        <v>418</v>
      </c>
      <c r="J110" s="124">
        <v>300</v>
      </c>
    </row>
    <row r="111" spans="1:10" hidden="1">
      <c r="A111" s="135">
        <v>2014</v>
      </c>
      <c r="B111" s="123" t="s">
        <v>94</v>
      </c>
      <c r="C111" s="123" t="s">
        <v>50</v>
      </c>
      <c r="D111" s="123" t="s">
        <v>95</v>
      </c>
      <c r="E111" s="123" t="s">
        <v>84</v>
      </c>
      <c r="F111" s="67" t="s">
        <v>96</v>
      </c>
      <c r="G111" s="124">
        <v>1959</v>
      </c>
      <c r="H111" s="67" t="s">
        <v>43</v>
      </c>
      <c r="I111" s="124" t="s">
        <v>420</v>
      </c>
      <c r="J111" s="124">
        <v>300</v>
      </c>
    </row>
    <row r="112" spans="1:10" hidden="1">
      <c r="A112" s="135">
        <v>2014</v>
      </c>
      <c r="B112" s="123" t="s">
        <v>220</v>
      </c>
      <c r="C112" s="123" t="s">
        <v>215</v>
      </c>
      <c r="D112" s="123" t="s">
        <v>13</v>
      </c>
      <c r="E112" s="123" t="s">
        <v>84</v>
      </c>
      <c r="F112" s="67" t="s">
        <v>221</v>
      </c>
      <c r="G112" s="124">
        <v>1980</v>
      </c>
      <c r="H112" s="67" t="s">
        <v>43</v>
      </c>
      <c r="I112" s="124" t="s">
        <v>420</v>
      </c>
      <c r="J112" s="124">
        <v>125</v>
      </c>
    </row>
    <row r="113" spans="1:10" hidden="1">
      <c r="A113" s="135">
        <v>2014</v>
      </c>
      <c r="B113" s="123" t="s">
        <v>337</v>
      </c>
      <c r="C113" s="123" t="s">
        <v>332</v>
      </c>
      <c r="D113" s="123" t="s">
        <v>14</v>
      </c>
      <c r="E113" s="123" t="s">
        <v>84</v>
      </c>
      <c r="F113" s="67" t="s">
        <v>333</v>
      </c>
      <c r="G113" s="124">
        <v>1998</v>
      </c>
      <c r="H113" s="67" t="s">
        <v>43</v>
      </c>
      <c r="I113" s="124" t="s">
        <v>418</v>
      </c>
      <c r="J113" s="124">
        <v>125</v>
      </c>
    </row>
    <row r="114" spans="1:10" hidden="1">
      <c r="A114" s="135">
        <v>2014</v>
      </c>
      <c r="B114" s="126" t="s">
        <v>34</v>
      </c>
      <c r="C114" s="126" t="s">
        <v>495</v>
      </c>
      <c r="D114" s="126" t="s">
        <v>23</v>
      </c>
      <c r="E114" s="126" t="s">
        <v>84</v>
      </c>
      <c r="F114" s="127" t="s">
        <v>496</v>
      </c>
      <c r="G114" s="128">
        <v>1990</v>
      </c>
      <c r="H114" s="127" t="s">
        <v>43</v>
      </c>
      <c r="I114" s="124"/>
      <c r="J114" s="124"/>
    </row>
    <row r="115" spans="1:10" hidden="1">
      <c r="A115" s="135">
        <v>2014</v>
      </c>
      <c r="B115" s="126" t="s">
        <v>497</v>
      </c>
      <c r="C115" s="126" t="s">
        <v>498</v>
      </c>
      <c r="D115" s="126" t="s">
        <v>144</v>
      </c>
      <c r="E115" s="126" t="s">
        <v>138</v>
      </c>
      <c r="F115" s="127" t="s">
        <v>499</v>
      </c>
      <c r="G115" s="128">
        <v>1985</v>
      </c>
      <c r="H115" s="127" t="s">
        <v>43</v>
      </c>
      <c r="I115" s="124"/>
      <c r="J115" s="124"/>
    </row>
    <row r="116" spans="1:10" hidden="1">
      <c r="A116" s="135">
        <v>2014</v>
      </c>
      <c r="B116" s="126" t="s">
        <v>379</v>
      </c>
      <c r="C116" s="126" t="s">
        <v>232</v>
      </c>
      <c r="D116" s="126" t="s">
        <v>381</v>
      </c>
      <c r="E116" s="126" t="s">
        <v>84</v>
      </c>
      <c r="F116" s="127" t="s">
        <v>509</v>
      </c>
      <c r="G116" s="128">
        <v>1964</v>
      </c>
      <c r="H116" s="127" t="s">
        <v>43</v>
      </c>
      <c r="I116" s="124"/>
      <c r="J116" s="124"/>
    </row>
    <row r="117" spans="1:10" hidden="1">
      <c r="A117" s="135">
        <v>2014</v>
      </c>
      <c r="B117" s="126" t="s">
        <v>510</v>
      </c>
      <c r="C117" s="126" t="s">
        <v>143</v>
      </c>
      <c r="D117" s="126" t="s">
        <v>13</v>
      </c>
      <c r="E117" s="126" t="s">
        <v>84</v>
      </c>
      <c r="F117" s="127" t="s">
        <v>511</v>
      </c>
      <c r="G117" s="128">
        <v>1968</v>
      </c>
      <c r="H117" s="127" t="s">
        <v>43</v>
      </c>
      <c r="I117" s="124"/>
      <c r="J117" s="124"/>
    </row>
    <row r="118" spans="1:10" hidden="1">
      <c r="A118" s="135">
        <v>2014</v>
      </c>
      <c r="B118" s="126" t="s">
        <v>513</v>
      </c>
      <c r="C118" s="126" t="s">
        <v>77</v>
      </c>
      <c r="D118" s="126" t="s">
        <v>311</v>
      </c>
      <c r="E118" s="126" t="s">
        <v>140</v>
      </c>
      <c r="F118" s="127" t="s">
        <v>514</v>
      </c>
      <c r="G118" s="128">
        <v>1999</v>
      </c>
      <c r="H118" s="127" t="s">
        <v>43</v>
      </c>
      <c r="I118" s="124"/>
      <c r="J118" s="124"/>
    </row>
    <row r="119" spans="1:10" hidden="1">
      <c r="A119" s="135">
        <v>2014</v>
      </c>
      <c r="B119" s="126" t="s">
        <v>501</v>
      </c>
      <c r="C119" s="126" t="s">
        <v>407</v>
      </c>
      <c r="D119" s="126" t="s">
        <v>23</v>
      </c>
      <c r="E119" s="126" t="s">
        <v>84</v>
      </c>
      <c r="F119" s="127" t="s">
        <v>473</v>
      </c>
      <c r="G119" s="128">
        <v>1994</v>
      </c>
      <c r="H119" s="127" t="s">
        <v>43</v>
      </c>
      <c r="I119" s="124"/>
      <c r="J119" s="124"/>
    </row>
    <row r="120" spans="1:10" hidden="1">
      <c r="A120" s="135"/>
      <c r="B120" s="126" t="s">
        <v>518</v>
      </c>
      <c r="C120" s="126" t="s">
        <v>32</v>
      </c>
      <c r="D120" s="126" t="s">
        <v>13</v>
      </c>
      <c r="E120" s="126" t="s">
        <v>84</v>
      </c>
      <c r="F120" s="127" t="s">
        <v>519</v>
      </c>
      <c r="G120" s="128">
        <v>1970</v>
      </c>
      <c r="H120" s="127" t="s">
        <v>43</v>
      </c>
      <c r="I120" s="124"/>
      <c r="J120" s="124"/>
    </row>
    <row r="121" spans="1:10" hidden="1">
      <c r="A121" s="135"/>
      <c r="B121" s="126" t="s">
        <v>522</v>
      </c>
      <c r="C121" s="126" t="s">
        <v>112</v>
      </c>
      <c r="D121" s="126" t="s">
        <v>315</v>
      </c>
      <c r="E121" s="126" t="s">
        <v>141</v>
      </c>
      <c r="F121" s="127" t="s">
        <v>523</v>
      </c>
      <c r="G121" s="128"/>
      <c r="H121" s="127" t="s">
        <v>43</v>
      </c>
      <c r="I121" s="124"/>
      <c r="J121" s="124"/>
    </row>
    <row r="122" spans="1:10" hidden="1">
      <c r="A122" s="135"/>
      <c r="B122" s="126" t="s">
        <v>342</v>
      </c>
      <c r="C122" s="126" t="s">
        <v>524</v>
      </c>
      <c r="D122" s="126" t="s">
        <v>315</v>
      </c>
      <c r="E122" s="126" t="s">
        <v>141</v>
      </c>
      <c r="F122" s="127" t="s">
        <v>525</v>
      </c>
      <c r="G122" s="128"/>
      <c r="H122" s="127" t="s">
        <v>43</v>
      </c>
      <c r="I122" s="124"/>
      <c r="J122" s="124"/>
    </row>
    <row r="123" spans="1:10" hidden="1">
      <c r="A123" s="136"/>
      <c r="B123" s="13"/>
      <c r="C123" s="13"/>
      <c r="D123" s="13"/>
      <c r="E123" s="13"/>
      <c r="F123" s="86"/>
      <c r="G123" s="13"/>
      <c r="H123" s="86"/>
      <c r="I123" s="88"/>
      <c r="J123" s="88"/>
    </row>
    <row r="124" spans="1:10" hidden="1">
      <c r="A124" s="136"/>
      <c r="B124" s="133" t="s">
        <v>16</v>
      </c>
      <c r="C124" s="133" t="s">
        <v>51</v>
      </c>
      <c r="D124" s="133" t="s">
        <v>13</v>
      </c>
      <c r="E124" s="133" t="s">
        <v>84</v>
      </c>
      <c r="F124" s="134" t="s">
        <v>184</v>
      </c>
      <c r="G124" s="131">
        <v>1963</v>
      </c>
      <c r="H124" s="130" t="s">
        <v>109</v>
      </c>
      <c r="I124" s="132" t="s">
        <v>418</v>
      </c>
      <c r="J124" s="132">
        <v>300</v>
      </c>
    </row>
    <row r="125" spans="1:10" hidden="1">
      <c r="A125" s="135">
        <v>2014</v>
      </c>
      <c r="B125" s="123" t="s">
        <v>131</v>
      </c>
      <c r="C125" s="123" t="s">
        <v>132</v>
      </c>
      <c r="D125" s="123" t="s">
        <v>13</v>
      </c>
      <c r="E125" s="123" t="s">
        <v>84</v>
      </c>
      <c r="F125" s="67" t="s">
        <v>133</v>
      </c>
      <c r="G125" s="124">
        <v>1965</v>
      </c>
      <c r="H125" s="67" t="s">
        <v>109</v>
      </c>
      <c r="I125" s="124" t="s">
        <v>417</v>
      </c>
      <c r="J125" s="124">
        <v>300</v>
      </c>
    </row>
    <row r="126" spans="1:10" hidden="1">
      <c r="A126" s="135">
        <v>2014</v>
      </c>
      <c r="B126" s="123" t="s">
        <v>222</v>
      </c>
      <c r="C126" s="123" t="s">
        <v>223</v>
      </c>
      <c r="D126" s="123" t="s">
        <v>224</v>
      </c>
      <c r="E126" s="123" t="s">
        <v>84</v>
      </c>
      <c r="F126" s="67" t="s">
        <v>225</v>
      </c>
      <c r="G126" s="124">
        <v>1978</v>
      </c>
      <c r="H126" s="67" t="s">
        <v>109</v>
      </c>
      <c r="I126" s="124" t="s">
        <v>420</v>
      </c>
      <c r="J126" s="124">
        <v>280</v>
      </c>
    </row>
    <row r="127" spans="1:10" hidden="1">
      <c r="A127" s="136"/>
      <c r="B127" s="133" t="s">
        <v>65</v>
      </c>
      <c r="C127" s="133" t="s">
        <v>39</v>
      </c>
      <c r="D127" s="133" t="s">
        <v>13</v>
      </c>
      <c r="E127" s="133" t="s">
        <v>84</v>
      </c>
      <c r="F127" s="134" t="s">
        <v>181</v>
      </c>
      <c r="G127" s="131">
        <v>1968</v>
      </c>
      <c r="H127" s="130" t="s">
        <v>109</v>
      </c>
      <c r="I127" s="132" t="s">
        <v>420</v>
      </c>
      <c r="J127" s="132">
        <v>125</v>
      </c>
    </row>
    <row r="128" spans="1:10" hidden="1">
      <c r="A128" s="136"/>
      <c r="B128" s="133" t="s">
        <v>319</v>
      </c>
      <c r="C128" s="133" t="s">
        <v>320</v>
      </c>
      <c r="D128" s="133" t="s">
        <v>144</v>
      </c>
      <c r="E128" s="133" t="s">
        <v>138</v>
      </c>
      <c r="F128" s="134" t="s">
        <v>321</v>
      </c>
      <c r="G128" s="131">
        <v>1985</v>
      </c>
      <c r="H128" s="130" t="s">
        <v>109</v>
      </c>
      <c r="I128" s="132" t="s">
        <v>420</v>
      </c>
      <c r="J128" s="132">
        <v>280</v>
      </c>
    </row>
    <row r="129" spans="1:10" hidden="1">
      <c r="A129" s="136"/>
      <c r="B129" s="133" t="s">
        <v>128</v>
      </c>
      <c r="C129" s="133" t="s">
        <v>129</v>
      </c>
      <c r="D129" s="133" t="s">
        <v>13</v>
      </c>
      <c r="E129" s="133" t="s">
        <v>84</v>
      </c>
      <c r="F129" s="134" t="s">
        <v>130</v>
      </c>
      <c r="G129" s="131">
        <v>1988</v>
      </c>
      <c r="H129" s="130" t="s">
        <v>109</v>
      </c>
      <c r="I129" s="132" t="s">
        <v>420</v>
      </c>
      <c r="J129" s="132">
        <v>280</v>
      </c>
    </row>
    <row r="130" spans="1:10" hidden="1">
      <c r="A130" s="136"/>
      <c r="B130" s="133" t="s">
        <v>293</v>
      </c>
      <c r="C130" s="133" t="s">
        <v>322</v>
      </c>
      <c r="D130" s="133" t="s">
        <v>13</v>
      </c>
      <c r="E130" s="133" t="s">
        <v>84</v>
      </c>
      <c r="F130" s="134" t="s">
        <v>294</v>
      </c>
      <c r="G130" s="131">
        <v>1959</v>
      </c>
      <c r="H130" s="130" t="s">
        <v>109</v>
      </c>
      <c r="I130" s="132" t="s">
        <v>422</v>
      </c>
      <c r="J130" s="132">
        <v>280</v>
      </c>
    </row>
    <row r="131" spans="1:10" hidden="1">
      <c r="A131" s="136"/>
      <c r="B131" s="133" t="s">
        <v>319</v>
      </c>
      <c r="C131" s="133" t="s">
        <v>330</v>
      </c>
      <c r="D131" s="133" t="s">
        <v>144</v>
      </c>
      <c r="E131" s="133" t="s">
        <v>138</v>
      </c>
      <c r="F131" s="134" t="s">
        <v>397</v>
      </c>
      <c r="G131" s="131">
        <v>1985</v>
      </c>
      <c r="H131" s="130" t="s">
        <v>109</v>
      </c>
      <c r="I131" s="132" t="s">
        <v>420</v>
      </c>
      <c r="J131" s="132">
        <v>250</v>
      </c>
    </row>
    <row r="132" spans="1:10" hidden="1">
      <c r="A132" s="136"/>
      <c r="B132" s="69" t="s">
        <v>358</v>
      </c>
      <c r="C132" s="69" t="s">
        <v>77</v>
      </c>
      <c r="D132" s="69" t="s">
        <v>359</v>
      </c>
      <c r="E132" s="69" t="s">
        <v>141</v>
      </c>
      <c r="F132" s="111" t="s">
        <v>360</v>
      </c>
      <c r="G132" s="112">
        <v>1959</v>
      </c>
      <c r="H132" s="111" t="s">
        <v>109</v>
      </c>
      <c r="I132" s="85"/>
      <c r="J132" s="85"/>
    </row>
    <row r="133" spans="1:10" hidden="1">
      <c r="A133" s="136"/>
      <c r="B133" s="69" t="s">
        <v>126</v>
      </c>
      <c r="C133" s="69" t="s">
        <v>398</v>
      </c>
      <c r="D133" s="69" t="s">
        <v>399</v>
      </c>
      <c r="E133" s="69" t="s">
        <v>138</v>
      </c>
      <c r="F133" s="111" t="s">
        <v>400</v>
      </c>
      <c r="G133" s="112">
        <v>1972</v>
      </c>
      <c r="H133" s="111" t="s">
        <v>109</v>
      </c>
      <c r="I133" s="85"/>
      <c r="J133" s="85"/>
    </row>
    <row r="134" spans="1:10" hidden="1">
      <c r="A134" s="135">
        <v>2014</v>
      </c>
      <c r="B134" s="123" t="s">
        <v>150</v>
      </c>
      <c r="C134" s="123" t="s">
        <v>77</v>
      </c>
      <c r="D134" s="123" t="s">
        <v>144</v>
      </c>
      <c r="E134" s="123" t="s">
        <v>138</v>
      </c>
      <c r="F134" s="67" t="s">
        <v>151</v>
      </c>
      <c r="G134" s="124">
        <v>1972</v>
      </c>
      <c r="H134" s="67" t="s">
        <v>109</v>
      </c>
      <c r="I134" s="124" t="s">
        <v>418</v>
      </c>
      <c r="J134" s="124">
        <v>300</v>
      </c>
    </row>
    <row r="135" spans="1:10" hidden="1">
      <c r="A135" s="136"/>
      <c r="B135" s="133" t="s">
        <v>258</v>
      </c>
      <c r="C135" s="133" t="s">
        <v>211</v>
      </c>
      <c r="D135" s="133" t="s">
        <v>23</v>
      </c>
      <c r="E135" s="133" t="s">
        <v>84</v>
      </c>
      <c r="F135" s="134" t="s">
        <v>259</v>
      </c>
      <c r="G135" s="131">
        <v>1997</v>
      </c>
      <c r="H135" s="130" t="s">
        <v>109</v>
      </c>
      <c r="I135" s="132" t="s">
        <v>417</v>
      </c>
      <c r="J135" s="132">
        <v>125</v>
      </c>
    </row>
    <row r="136" spans="1:10" hidden="1">
      <c r="A136" s="136"/>
      <c r="B136" s="133" t="s">
        <v>258</v>
      </c>
      <c r="C136" s="133" t="s">
        <v>149</v>
      </c>
      <c r="D136" s="133" t="s">
        <v>23</v>
      </c>
      <c r="E136" s="133" t="s">
        <v>84</v>
      </c>
      <c r="F136" s="134" t="s">
        <v>260</v>
      </c>
      <c r="G136" s="131">
        <v>1961</v>
      </c>
      <c r="H136" s="130" t="s">
        <v>109</v>
      </c>
      <c r="I136" s="132" t="s">
        <v>420</v>
      </c>
      <c r="J136" s="132"/>
    </row>
    <row r="137" spans="1:10" hidden="1">
      <c r="A137" s="135">
        <v>2014</v>
      </c>
      <c r="B137" s="69" t="s">
        <v>437</v>
      </c>
      <c r="C137" s="69" t="s">
        <v>90</v>
      </c>
      <c r="D137" s="69" t="s">
        <v>23</v>
      </c>
      <c r="E137" s="69" t="s">
        <v>84</v>
      </c>
      <c r="F137" s="111" t="s">
        <v>438</v>
      </c>
      <c r="G137" s="112">
        <v>1977</v>
      </c>
      <c r="H137" s="111" t="s">
        <v>109</v>
      </c>
      <c r="I137" s="112" t="s">
        <v>420</v>
      </c>
      <c r="J137" s="112">
        <v>300</v>
      </c>
    </row>
    <row r="138" spans="1:10" hidden="1">
      <c r="A138" s="136"/>
      <c r="B138" s="69" t="s">
        <v>441</v>
      </c>
      <c r="C138" s="69" t="s">
        <v>285</v>
      </c>
      <c r="D138" s="69" t="s">
        <v>349</v>
      </c>
      <c r="E138" s="69" t="s">
        <v>141</v>
      </c>
      <c r="F138" s="111" t="s">
        <v>442</v>
      </c>
      <c r="G138" s="112">
        <v>1994</v>
      </c>
      <c r="H138" s="111" t="s">
        <v>109</v>
      </c>
      <c r="I138" s="112" t="s">
        <v>420</v>
      </c>
      <c r="J138" s="112">
        <v>250</v>
      </c>
    </row>
    <row r="139" spans="1:10" hidden="1">
      <c r="A139" s="136"/>
      <c r="B139" s="69" t="s">
        <v>443</v>
      </c>
      <c r="C139" s="69" t="s">
        <v>308</v>
      </c>
      <c r="D139" s="69" t="s">
        <v>349</v>
      </c>
      <c r="E139" s="69" t="s">
        <v>141</v>
      </c>
      <c r="F139" s="111" t="s">
        <v>444</v>
      </c>
      <c r="G139" s="112">
        <v>1963</v>
      </c>
      <c r="H139" s="111" t="s">
        <v>109</v>
      </c>
      <c r="I139" s="112" t="s">
        <v>420</v>
      </c>
      <c r="J139" s="112">
        <v>250</v>
      </c>
    </row>
    <row r="140" spans="1:10" hidden="1">
      <c r="A140" s="135">
        <v>2014</v>
      </c>
      <c r="B140" s="69" t="s">
        <v>439</v>
      </c>
      <c r="C140" s="69" t="s">
        <v>28</v>
      </c>
      <c r="D140" s="69" t="s">
        <v>23</v>
      </c>
      <c r="E140" s="69" t="s">
        <v>84</v>
      </c>
      <c r="F140" s="111" t="s">
        <v>440</v>
      </c>
      <c r="G140" s="112">
        <v>1977</v>
      </c>
      <c r="H140" s="111" t="s">
        <v>109</v>
      </c>
      <c r="I140" s="112" t="s">
        <v>420</v>
      </c>
      <c r="J140" s="112">
        <v>280</v>
      </c>
    </row>
    <row r="141" spans="1:10" hidden="1">
      <c r="A141" s="136"/>
      <c r="B141" s="69" t="s">
        <v>445</v>
      </c>
      <c r="C141" s="69" t="s">
        <v>223</v>
      </c>
      <c r="D141" s="69" t="s">
        <v>349</v>
      </c>
      <c r="E141" s="69" t="s">
        <v>141</v>
      </c>
      <c r="F141" s="111" t="s">
        <v>446</v>
      </c>
      <c r="G141" s="112">
        <v>1973</v>
      </c>
      <c r="H141" s="111" t="s">
        <v>109</v>
      </c>
      <c r="I141" s="112" t="s">
        <v>420</v>
      </c>
      <c r="J141" s="112">
        <v>250</v>
      </c>
    </row>
    <row r="142" spans="1:10" hidden="1">
      <c r="A142" s="135">
        <v>2014</v>
      </c>
      <c r="B142" s="126" t="s">
        <v>474</v>
      </c>
      <c r="C142" s="126" t="s">
        <v>475</v>
      </c>
      <c r="D142" s="126" t="s">
        <v>13</v>
      </c>
      <c r="E142" s="126" t="s">
        <v>84</v>
      </c>
      <c r="F142" s="127" t="s">
        <v>476</v>
      </c>
      <c r="G142" s="128">
        <v>1965</v>
      </c>
      <c r="H142" s="127" t="s">
        <v>109</v>
      </c>
      <c r="I142" s="128"/>
      <c r="J142" s="128"/>
    </row>
    <row r="143" spans="1:10" hidden="1">
      <c r="A143" s="135">
        <v>2014</v>
      </c>
      <c r="B143" s="126" t="s">
        <v>477</v>
      </c>
      <c r="C143" s="126" t="s">
        <v>502</v>
      </c>
      <c r="D143" s="126" t="s">
        <v>14</v>
      </c>
      <c r="E143" s="126" t="s">
        <v>84</v>
      </c>
      <c r="F143" s="127" t="s">
        <v>479</v>
      </c>
      <c r="G143" s="128">
        <v>1989</v>
      </c>
      <c r="H143" s="127" t="s">
        <v>109</v>
      </c>
      <c r="I143" s="128"/>
      <c r="J143" s="128"/>
    </row>
    <row r="144" spans="1:10" hidden="1">
      <c r="A144" s="135">
        <v>2014</v>
      </c>
      <c r="B144" s="126" t="s">
        <v>480</v>
      </c>
      <c r="C144" s="126" t="s">
        <v>50</v>
      </c>
      <c r="D144" s="126" t="s">
        <v>13</v>
      </c>
      <c r="E144" s="126" t="s">
        <v>84</v>
      </c>
      <c r="F144" s="127" t="s">
        <v>481</v>
      </c>
      <c r="G144" s="128">
        <v>1963</v>
      </c>
      <c r="H144" s="127" t="s">
        <v>109</v>
      </c>
      <c r="I144" s="128"/>
      <c r="J144" s="128"/>
    </row>
    <row r="145" spans="1:10" hidden="1">
      <c r="A145" s="135">
        <v>2014</v>
      </c>
      <c r="B145" s="126" t="s">
        <v>486</v>
      </c>
      <c r="C145" s="126" t="s">
        <v>487</v>
      </c>
      <c r="D145" s="126" t="s">
        <v>144</v>
      </c>
      <c r="E145" s="126" t="s">
        <v>138</v>
      </c>
      <c r="F145" s="127" t="s">
        <v>488</v>
      </c>
      <c r="G145" s="128">
        <v>1976</v>
      </c>
      <c r="H145" s="127" t="s">
        <v>109</v>
      </c>
      <c r="I145" s="128"/>
      <c r="J145" s="128"/>
    </row>
    <row r="146" spans="1:10" hidden="1">
      <c r="A146" s="135">
        <v>2014</v>
      </c>
      <c r="B146" s="123" t="s">
        <v>59</v>
      </c>
      <c r="C146" s="123" t="s">
        <v>112</v>
      </c>
      <c r="D146" s="123" t="s">
        <v>13</v>
      </c>
      <c r="E146" s="123" t="s">
        <v>84</v>
      </c>
      <c r="F146" s="67" t="s">
        <v>113</v>
      </c>
      <c r="G146" s="124">
        <v>1997</v>
      </c>
      <c r="H146" s="67" t="s">
        <v>109</v>
      </c>
      <c r="I146" s="124" t="s">
        <v>420</v>
      </c>
      <c r="J146" s="124">
        <v>125</v>
      </c>
    </row>
    <row r="147" spans="1:10" hidden="1">
      <c r="A147" s="135">
        <v>2014</v>
      </c>
      <c r="B147" s="123" t="s">
        <v>226</v>
      </c>
      <c r="C147" s="123" t="s">
        <v>227</v>
      </c>
      <c r="D147" s="123" t="s">
        <v>23</v>
      </c>
      <c r="E147" s="123" t="s">
        <v>84</v>
      </c>
      <c r="F147" s="67" t="s">
        <v>228</v>
      </c>
      <c r="G147" s="124">
        <v>1981</v>
      </c>
      <c r="H147" s="67" t="s">
        <v>109</v>
      </c>
      <c r="I147" s="124" t="s">
        <v>420</v>
      </c>
      <c r="J147" s="124">
        <v>250</v>
      </c>
    </row>
    <row r="148" spans="1:10" hidden="1">
      <c r="A148" s="135">
        <v>2014</v>
      </c>
      <c r="B148" s="126" t="s">
        <v>376</v>
      </c>
      <c r="C148" s="126" t="s">
        <v>377</v>
      </c>
      <c r="D148" s="126" t="s">
        <v>264</v>
      </c>
      <c r="E148" s="126" t="s">
        <v>84</v>
      </c>
      <c r="F148" s="127" t="s">
        <v>378</v>
      </c>
      <c r="G148" s="128">
        <v>1975</v>
      </c>
      <c r="H148" s="127" t="s">
        <v>109</v>
      </c>
      <c r="I148" s="128"/>
      <c r="J148" s="128"/>
    </row>
    <row r="149" spans="1:10" hidden="1">
      <c r="A149" s="135">
        <v>2014</v>
      </c>
      <c r="B149" s="123" t="s">
        <v>157</v>
      </c>
      <c r="C149" s="123" t="s">
        <v>28</v>
      </c>
      <c r="D149" s="123" t="s">
        <v>144</v>
      </c>
      <c r="E149" s="123" t="s">
        <v>138</v>
      </c>
      <c r="F149" s="67" t="s">
        <v>249</v>
      </c>
      <c r="G149" s="124">
        <v>1966</v>
      </c>
      <c r="H149" s="67" t="s">
        <v>109</v>
      </c>
      <c r="I149" s="124" t="s">
        <v>420</v>
      </c>
      <c r="J149" s="124">
        <v>250</v>
      </c>
    </row>
    <row r="150" spans="1:10" hidden="1">
      <c r="A150" s="135">
        <v>2014</v>
      </c>
      <c r="B150" s="123" t="s">
        <v>59</v>
      </c>
      <c r="C150" s="123" t="s">
        <v>25</v>
      </c>
      <c r="D150" s="123" t="s">
        <v>13</v>
      </c>
      <c r="E150" s="123" t="s">
        <v>84</v>
      </c>
      <c r="F150" s="67" t="s">
        <v>159</v>
      </c>
      <c r="G150" s="124">
        <v>1960</v>
      </c>
      <c r="H150" s="67" t="s">
        <v>109</v>
      </c>
      <c r="I150" s="124" t="s">
        <v>418</v>
      </c>
      <c r="J150" s="124">
        <v>290</v>
      </c>
    </row>
    <row r="151" spans="1:10" hidden="1">
      <c r="A151" s="135"/>
      <c r="B151" s="123" t="s">
        <v>92</v>
      </c>
      <c r="C151" s="123" t="s">
        <v>520</v>
      </c>
      <c r="D151" s="123" t="s">
        <v>264</v>
      </c>
      <c r="E151" s="123" t="s">
        <v>84</v>
      </c>
      <c r="F151" s="67" t="s">
        <v>521</v>
      </c>
      <c r="G151" s="124">
        <v>1958</v>
      </c>
      <c r="H151" s="67" t="s">
        <v>109</v>
      </c>
      <c r="I151" s="124"/>
      <c r="J151" s="124"/>
    </row>
    <row r="152" spans="1:10" hidden="1">
      <c r="A152" s="136"/>
      <c r="B152" s="13"/>
      <c r="C152" s="13"/>
      <c r="D152" s="13"/>
      <c r="E152" s="13"/>
      <c r="F152" s="86"/>
      <c r="G152" s="13"/>
      <c r="H152" s="86"/>
      <c r="I152" s="88"/>
      <c r="J152" s="88"/>
    </row>
    <row r="153" spans="1:10" hidden="1">
      <c r="A153" s="135">
        <v>2014</v>
      </c>
      <c r="B153" s="133" t="s">
        <v>229</v>
      </c>
      <c r="C153" s="133" t="s">
        <v>230</v>
      </c>
      <c r="D153" s="133" t="s">
        <v>13</v>
      </c>
      <c r="E153" s="133" t="s">
        <v>84</v>
      </c>
      <c r="F153" s="134" t="s">
        <v>234</v>
      </c>
      <c r="G153" s="131">
        <v>1997</v>
      </c>
      <c r="H153" s="130" t="s">
        <v>56</v>
      </c>
      <c r="I153" s="132" t="s">
        <v>420</v>
      </c>
      <c r="J153" s="132">
        <v>125</v>
      </c>
    </row>
    <row r="154" spans="1:10" hidden="1">
      <c r="A154" s="135">
        <v>2014</v>
      </c>
      <c r="B154" s="123" t="s">
        <v>26</v>
      </c>
      <c r="C154" s="123" t="s">
        <v>114</v>
      </c>
      <c r="D154" s="123" t="s">
        <v>20</v>
      </c>
      <c r="E154" s="123" t="s">
        <v>84</v>
      </c>
      <c r="F154" s="67" t="s">
        <v>115</v>
      </c>
      <c r="G154" s="124">
        <v>2002</v>
      </c>
      <c r="H154" s="67" t="s">
        <v>56</v>
      </c>
      <c r="I154" s="124" t="s">
        <v>418</v>
      </c>
      <c r="J154" s="124">
        <v>50</v>
      </c>
    </row>
    <row r="155" spans="1:10" hidden="1">
      <c r="A155" s="136"/>
      <c r="B155" s="133" t="s">
        <v>334</v>
      </c>
      <c r="C155" s="133" t="s">
        <v>335</v>
      </c>
      <c r="D155" s="133" t="s">
        <v>14</v>
      </c>
      <c r="E155" s="133" t="s">
        <v>84</v>
      </c>
      <c r="F155" s="134" t="s">
        <v>336</v>
      </c>
      <c r="G155" s="131">
        <v>1999</v>
      </c>
      <c r="H155" s="130" t="s">
        <v>56</v>
      </c>
      <c r="I155" s="132" t="s">
        <v>418</v>
      </c>
      <c r="J155" s="132">
        <v>80</v>
      </c>
    </row>
    <row r="156" spans="1:10" hidden="1">
      <c r="A156" s="135">
        <v>2014</v>
      </c>
      <c r="B156" s="123" t="s">
        <v>41</v>
      </c>
      <c r="C156" s="123" t="s">
        <v>61</v>
      </c>
      <c r="D156" s="123" t="s">
        <v>23</v>
      </c>
      <c r="E156" s="123" t="s">
        <v>84</v>
      </c>
      <c r="F156" s="67" t="s">
        <v>158</v>
      </c>
      <c r="G156" s="124">
        <v>1960</v>
      </c>
      <c r="H156" s="67" t="s">
        <v>56</v>
      </c>
      <c r="I156" s="124" t="s">
        <v>420</v>
      </c>
      <c r="J156" s="124">
        <v>250</v>
      </c>
    </row>
    <row r="157" spans="1:10" hidden="1">
      <c r="A157" s="136"/>
      <c r="B157" s="133" t="s">
        <v>60</v>
      </c>
      <c r="C157" s="133" t="s">
        <v>50</v>
      </c>
      <c r="D157" s="133" t="s">
        <v>13</v>
      </c>
      <c r="E157" s="133" t="s">
        <v>84</v>
      </c>
      <c r="F157" s="134" t="s">
        <v>62</v>
      </c>
      <c r="G157" s="131">
        <v>1961</v>
      </c>
      <c r="H157" s="130" t="s">
        <v>56</v>
      </c>
      <c r="I157" s="132" t="s">
        <v>420</v>
      </c>
      <c r="J157" s="132">
        <v>250</v>
      </c>
    </row>
    <row r="158" spans="1:10" hidden="1">
      <c r="A158" s="135">
        <v>2014</v>
      </c>
      <c r="B158" s="123" t="s">
        <v>338</v>
      </c>
      <c r="C158" s="123" t="s">
        <v>37</v>
      </c>
      <c r="D158" s="123" t="s">
        <v>14</v>
      </c>
      <c r="E158" s="123" t="s">
        <v>84</v>
      </c>
      <c r="F158" s="67" t="s">
        <v>339</v>
      </c>
      <c r="G158" s="124">
        <v>2001</v>
      </c>
      <c r="H158" s="67" t="s">
        <v>56</v>
      </c>
      <c r="I158" s="124" t="s">
        <v>420</v>
      </c>
      <c r="J158" s="124">
        <v>80</v>
      </c>
    </row>
    <row r="159" spans="1:10" hidden="1">
      <c r="A159" s="136"/>
      <c r="B159" s="69" t="s">
        <v>26</v>
      </c>
      <c r="C159" s="69" t="s">
        <v>251</v>
      </c>
      <c r="D159" s="69" t="s">
        <v>349</v>
      </c>
      <c r="E159" s="69" t="s">
        <v>141</v>
      </c>
      <c r="F159" s="111" t="s">
        <v>361</v>
      </c>
      <c r="G159" s="112">
        <v>2001</v>
      </c>
      <c r="H159" s="111" t="s">
        <v>56</v>
      </c>
      <c r="I159" s="85"/>
      <c r="J159" s="85"/>
    </row>
    <row r="160" spans="1:10" hidden="1">
      <c r="A160" s="135">
        <v>2014</v>
      </c>
      <c r="B160" s="123" t="s">
        <v>218</v>
      </c>
      <c r="C160" s="123" t="s">
        <v>237</v>
      </c>
      <c r="D160" s="123" t="s">
        <v>13</v>
      </c>
      <c r="E160" s="123" t="s">
        <v>84</v>
      </c>
      <c r="F160" s="67" t="s">
        <v>240</v>
      </c>
      <c r="G160" s="124">
        <v>1994</v>
      </c>
      <c r="H160" s="67" t="s">
        <v>56</v>
      </c>
      <c r="I160" s="124" t="s">
        <v>420</v>
      </c>
      <c r="J160" s="124">
        <v>125</v>
      </c>
    </row>
    <row r="161" spans="1:10" hidden="1">
      <c r="A161" s="136"/>
      <c r="B161" s="133" t="s">
        <v>334</v>
      </c>
      <c r="C161" s="133" t="s">
        <v>340</v>
      </c>
      <c r="D161" s="133" t="s">
        <v>14</v>
      </c>
      <c r="E161" s="133" t="s">
        <v>84</v>
      </c>
      <c r="F161" s="134" t="s">
        <v>341</v>
      </c>
      <c r="G161" s="131">
        <v>2001</v>
      </c>
      <c r="H161" s="130" t="s">
        <v>56</v>
      </c>
      <c r="I161" s="132" t="s">
        <v>418</v>
      </c>
      <c r="J161" s="132">
        <v>50</v>
      </c>
    </row>
    <row r="162" spans="1:10" hidden="1">
      <c r="A162" s="136"/>
      <c r="B162" s="69" t="s">
        <v>26</v>
      </c>
      <c r="C162" s="69" t="s">
        <v>362</v>
      </c>
      <c r="D162" s="69" t="s">
        <v>349</v>
      </c>
      <c r="E162" s="69" t="s">
        <v>141</v>
      </c>
      <c r="F162" s="111" t="s">
        <v>363</v>
      </c>
      <c r="G162" s="112">
        <v>1966</v>
      </c>
      <c r="H162" s="111" t="s">
        <v>56</v>
      </c>
      <c r="I162" s="85"/>
      <c r="J162" s="85"/>
    </row>
    <row r="163" spans="1:10" hidden="1">
      <c r="A163" s="135">
        <v>2014</v>
      </c>
      <c r="B163" s="126" t="s">
        <v>250</v>
      </c>
      <c r="C163" s="126" t="s">
        <v>251</v>
      </c>
      <c r="D163" s="126" t="s">
        <v>265</v>
      </c>
      <c r="E163" s="126" t="s">
        <v>140</v>
      </c>
      <c r="F163" s="127" t="s">
        <v>252</v>
      </c>
      <c r="G163" s="128">
        <v>1970</v>
      </c>
      <c r="H163" s="127" t="s">
        <v>56</v>
      </c>
      <c r="I163" s="128"/>
      <c r="J163" s="128"/>
    </row>
    <row r="164" spans="1:10" hidden="1">
      <c r="A164" s="135">
        <v>2014</v>
      </c>
      <c r="B164" s="123" t="s">
        <v>235</v>
      </c>
      <c r="C164" s="123" t="s">
        <v>236</v>
      </c>
      <c r="D164" s="123" t="s">
        <v>23</v>
      </c>
      <c r="E164" s="123" t="s">
        <v>84</v>
      </c>
      <c r="F164" s="67" t="s">
        <v>239</v>
      </c>
      <c r="G164" s="124">
        <v>1997</v>
      </c>
      <c r="H164" s="67" t="s">
        <v>56</v>
      </c>
      <c r="I164" s="124" t="s">
        <v>420</v>
      </c>
      <c r="J164" s="124">
        <v>125</v>
      </c>
    </row>
    <row r="165" spans="1:10" hidden="1">
      <c r="A165" s="136"/>
      <c r="B165" s="69" t="s">
        <v>342</v>
      </c>
      <c r="C165" s="69" t="s">
        <v>364</v>
      </c>
      <c r="D165" s="69" t="s">
        <v>315</v>
      </c>
      <c r="E165" s="69" t="s">
        <v>141</v>
      </c>
      <c r="F165" s="111" t="s">
        <v>365</v>
      </c>
      <c r="G165" s="112">
        <v>1990</v>
      </c>
      <c r="H165" s="111" t="s">
        <v>56</v>
      </c>
      <c r="I165" s="85"/>
      <c r="J165" s="85"/>
    </row>
    <row r="166" spans="1:10">
      <c r="A166" s="136"/>
      <c r="B166" s="133" t="s">
        <v>231</v>
      </c>
      <c r="C166" s="133" t="s">
        <v>232</v>
      </c>
      <c r="D166" s="133" t="s">
        <v>23</v>
      </c>
      <c r="E166" s="133" t="s">
        <v>84</v>
      </c>
      <c r="F166" s="134" t="s">
        <v>233</v>
      </c>
      <c r="G166" s="131">
        <v>1965</v>
      </c>
      <c r="H166" s="130" t="s">
        <v>56</v>
      </c>
      <c r="I166" s="132" t="s">
        <v>420</v>
      </c>
      <c r="J166" s="132"/>
    </row>
    <row r="167" spans="1:10" hidden="1">
      <c r="A167" s="135">
        <v>2014</v>
      </c>
      <c r="B167" s="123" t="s">
        <v>253</v>
      </c>
      <c r="C167" s="123" t="s">
        <v>58</v>
      </c>
      <c r="D167" s="123" t="s">
        <v>14</v>
      </c>
      <c r="E167" s="123" t="s">
        <v>84</v>
      </c>
      <c r="F167" s="67" t="s">
        <v>254</v>
      </c>
      <c r="G167" s="124">
        <v>2003</v>
      </c>
      <c r="H167" s="67" t="s">
        <v>56</v>
      </c>
      <c r="I167" s="124" t="s">
        <v>418</v>
      </c>
      <c r="J167" s="124">
        <v>80</v>
      </c>
    </row>
    <row r="168" spans="1:10" hidden="1">
      <c r="A168" s="135">
        <v>2014</v>
      </c>
      <c r="B168" s="69" t="s">
        <v>379</v>
      </c>
      <c r="C168" s="69" t="s">
        <v>380</v>
      </c>
      <c r="D168" s="69" t="s">
        <v>14</v>
      </c>
      <c r="E168" s="69" t="s">
        <v>84</v>
      </c>
      <c r="F168" s="111" t="s">
        <v>382</v>
      </c>
      <c r="G168" s="112">
        <v>1999</v>
      </c>
      <c r="H168" s="111" t="s">
        <v>56</v>
      </c>
      <c r="I168" s="85"/>
      <c r="J168" s="85"/>
    </row>
    <row r="169" spans="1:10" hidden="1">
      <c r="A169" s="136"/>
      <c r="B169" s="69" t="s">
        <v>401</v>
      </c>
      <c r="C169" s="69" t="s">
        <v>330</v>
      </c>
      <c r="D169" s="69" t="s">
        <v>137</v>
      </c>
      <c r="E169" s="69" t="s">
        <v>138</v>
      </c>
      <c r="F169" s="111" t="s">
        <v>402</v>
      </c>
      <c r="G169" s="112">
        <v>1985</v>
      </c>
      <c r="H169" s="111" t="s">
        <v>56</v>
      </c>
      <c r="I169" s="85"/>
      <c r="J169" s="85"/>
    </row>
    <row r="170" spans="1:10" hidden="1">
      <c r="A170" s="135">
        <v>2014</v>
      </c>
      <c r="B170" s="123" t="s">
        <v>123</v>
      </c>
      <c r="C170" s="123" t="s">
        <v>134</v>
      </c>
      <c r="D170" s="123" t="s">
        <v>13</v>
      </c>
      <c r="E170" s="123" t="s">
        <v>84</v>
      </c>
      <c r="F170" s="67" t="s">
        <v>135</v>
      </c>
      <c r="G170" s="124">
        <v>2000</v>
      </c>
      <c r="H170" s="67" t="s">
        <v>56</v>
      </c>
      <c r="I170" s="124" t="s">
        <v>418</v>
      </c>
      <c r="J170" s="124">
        <v>125</v>
      </c>
    </row>
    <row r="171" spans="1:10" hidden="1">
      <c r="A171" s="135">
        <v>2014</v>
      </c>
      <c r="B171" s="133" t="s">
        <v>379</v>
      </c>
      <c r="C171" s="133" t="s">
        <v>383</v>
      </c>
      <c r="D171" s="133" t="s">
        <v>14</v>
      </c>
      <c r="E171" s="133" t="s">
        <v>84</v>
      </c>
      <c r="F171" s="134" t="s">
        <v>384</v>
      </c>
      <c r="G171" s="131">
        <v>2001</v>
      </c>
      <c r="H171" s="130" t="s">
        <v>56</v>
      </c>
      <c r="I171" s="132"/>
      <c r="J171" s="132"/>
    </row>
    <row r="172" spans="1:10" hidden="1">
      <c r="A172" s="136"/>
      <c r="B172" s="133" t="s">
        <v>366</v>
      </c>
      <c r="C172" s="133" t="s">
        <v>149</v>
      </c>
      <c r="D172" s="133" t="s">
        <v>311</v>
      </c>
      <c r="E172" s="133" t="s">
        <v>140</v>
      </c>
      <c r="F172" s="134" t="s">
        <v>367</v>
      </c>
      <c r="G172" s="131">
        <v>1963</v>
      </c>
      <c r="H172" s="130" t="s">
        <v>56</v>
      </c>
      <c r="I172" s="132"/>
      <c r="J172" s="132"/>
    </row>
    <row r="173" spans="1:10" hidden="1">
      <c r="A173" s="136"/>
      <c r="B173" s="133" t="s">
        <v>303</v>
      </c>
      <c r="C173" s="133" t="s">
        <v>295</v>
      </c>
      <c r="D173" s="133" t="s">
        <v>20</v>
      </c>
      <c r="E173" s="133" t="s">
        <v>84</v>
      </c>
      <c r="F173" s="134" t="s">
        <v>323</v>
      </c>
      <c r="G173" s="131">
        <v>1967</v>
      </c>
      <c r="H173" s="130" t="s">
        <v>56</v>
      </c>
      <c r="I173" s="132" t="s">
        <v>418</v>
      </c>
      <c r="J173" s="132">
        <v>250</v>
      </c>
    </row>
    <row r="174" spans="1:10" hidden="1">
      <c r="A174" s="136"/>
      <c r="B174" s="133" t="s">
        <v>21</v>
      </c>
      <c r="C174" s="133" t="s">
        <v>132</v>
      </c>
      <c r="D174" s="133" t="s">
        <v>23</v>
      </c>
      <c r="E174" s="133" t="s">
        <v>84</v>
      </c>
      <c r="F174" s="134" t="s">
        <v>238</v>
      </c>
      <c r="G174" s="131">
        <v>1960</v>
      </c>
      <c r="H174" s="130" t="s">
        <v>56</v>
      </c>
      <c r="I174" s="132" t="s">
        <v>418</v>
      </c>
      <c r="J174" s="132">
        <v>250</v>
      </c>
    </row>
    <row r="175" spans="1:10" hidden="1">
      <c r="A175" s="136"/>
      <c r="B175" s="69" t="s">
        <v>368</v>
      </c>
      <c r="C175" s="69" t="s">
        <v>369</v>
      </c>
      <c r="D175" s="69" t="s">
        <v>315</v>
      </c>
      <c r="E175" s="69" t="s">
        <v>141</v>
      </c>
      <c r="F175" s="111" t="s">
        <v>370</v>
      </c>
      <c r="G175" s="112">
        <v>1994</v>
      </c>
      <c r="H175" s="111" t="s">
        <v>56</v>
      </c>
      <c r="I175" s="85"/>
      <c r="J175" s="85"/>
    </row>
    <row r="176" spans="1:10" hidden="1">
      <c r="A176" s="135">
        <v>2014</v>
      </c>
      <c r="B176" s="123" t="s">
        <v>36</v>
      </c>
      <c r="C176" s="123" t="s">
        <v>255</v>
      </c>
      <c r="D176" s="123" t="s">
        <v>14</v>
      </c>
      <c r="E176" s="123" t="s">
        <v>84</v>
      </c>
      <c r="F176" s="67" t="s">
        <v>256</v>
      </c>
      <c r="G176" s="124">
        <v>2001</v>
      </c>
      <c r="H176" s="67" t="s">
        <v>56</v>
      </c>
      <c r="I176" s="124" t="s">
        <v>417</v>
      </c>
      <c r="J176" s="124">
        <v>80</v>
      </c>
    </row>
    <row r="177" spans="1:10" hidden="1">
      <c r="A177" s="136"/>
      <c r="B177" s="133" t="s">
        <v>128</v>
      </c>
      <c r="C177" s="133" t="s">
        <v>285</v>
      </c>
      <c r="D177" s="133" t="s">
        <v>14</v>
      </c>
      <c r="E177" s="133" t="s">
        <v>84</v>
      </c>
      <c r="F177" s="134" t="s">
        <v>373</v>
      </c>
      <c r="G177" s="131">
        <v>1999</v>
      </c>
      <c r="H177" s="130" t="s">
        <v>56</v>
      </c>
      <c r="I177" s="132" t="s">
        <v>420</v>
      </c>
      <c r="J177" s="132">
        <v>125</v>
      </c>
    </row>
    <row r="178" spans="1:10" hidden="1">
      <c r="A178" s="136"/>
      <c r="B178" s="69" t="s">
        <v>388</v>
      </c>
      <c r="C178" s="69" t="s">
        <v>39</v>
      </c>
      <c r="D178" s="69" t="s">
        <v>265</v>
      </c>
      <c r="E178" s="69" t="s">
        <v>140</v>
      </c>
      <c r="F178" s="111" t="s">
        <v>392</v>
      </c>
      <c r="G178" s="112">
        <v>1967</v>
      </c>
      <c r="H178" s="111" t="s">
        <v>56</v>
      </c>
      <c r="I178" s="85"/>
      <c r="J178" s="85"/>
    </row>
    <row r="179" spans="1:10" hidden="1">
      <c r="A179" s="135">
        <v>2014</v>
      </c>
      <c r="B179" s="123" t="s">
        <v>87</v>
      </c>
      <c r="C179" s="123" t="s">
        <v>296</v>
      </c>
      <c r="D179" s="123" t="s">
        <v>14</v>
      </c>
      <c r="E179" s="123" t="s">
        <v>84</v>
      </c>
      <c r="F179" s="67" t="s">
        <v>297</v>
      </c>
      <c r="G179" s="124">
        <v>2005</v>
      </c>
      <c r="H179" s="67" t="s">
        <v>56</v>
      </c>
      <c r="I179" s="124" t="s">
        <v>418</v>
      </c>
      <c r="J179" s="124">
        <v>50</v>
      </c>
    </row>
    <row r="180" spans="1:10">
      <c r="A180" s="136"/>
      <c r="B180" s="133" t="s">
        <v>231</v>
      </c>
      <c r="C180" s="133" t="s">
        <v>9</v>
      </c>
      <c r="D180" s="133" t="s">
        <v>23</v>
      </c>
      <c r="E180" s="133" t="s">
        <v>84</v>
      </c>
      <c r="F180" s="134" t="s">
        <v>257</v>
      </c>
      <c r="G180" s="131">
        <v>1999</v>
      </c>
      <c r="H180" s="130" t="s">
        <v>56</v>
      </c>
      <c r="I180" s="132" t="s">
        <v>417</v>
      </c>
      <c r="J180" s="132">
        <v>125</v>
      </c>
    </row>
    <row r="181" spans="1:10" hidden="1">
      <c r="A181" s="136"/>
      <c r="B181" s="133" t="s">
        <v>412</v>
      </c>
      <c r="C181" s="133" t="s">
        <v>127</v>
      </c>
      <c r="D181" s="133" t="s">
        <v>315</v>
      </c>
      <c r="E181" s="133" t="s">
        <v>141</v>
      </c>
      <c r="F181" s="134" t="s">
        <v>413</v>
      </c>
      <c r="G181" s="131">
        <v>1985</v>
      </c>
      <c r="H181" s="130" t="s">
        <v>56</v>
      </c>
      <c r="I181" s="132" t="s">
        <v>420</v>
      </c>
      <c r="J181" s="132">
        <v>250</v>
      </c>
    </row>
    <row r="182" spans="1:10" hidden="1">
      <c r="A182" s="136"/>
      <c r="B182" s="69" t="s">
        <v>235</v>
      </c>
      <c r="C182" s="69" t="s">
        <v>447</v>
      </c>
      <c r="D182" s="69" t="s">
        <v>23</v>
      </c>
      <c r="E182" s="69" t="s">
        <v>84</v>
      </c>
      <c r="F182" s="111" t="s">
        <v>448</v>
      </c>
      <c r="G182" s="112">
        <v>2000</v>
      </c>
      <c r="H182" s="111" t="s">
        <v>56</v>
      </c>
      <c r="I182" s="112" t="s">
        <v>420</v>
      </c>
      <c r="J182" s="112">
        <v>80</v>
      </c>
    </row>
    <row r="183" spans="1:10" hidden="1">
      <c r="A183" s="136"/>
      <c r="B183" s="69" t="s">
        <v>189</v>
      </c>
      <c r="C183" s="69" t="s">
        <v>308</v>
      </c>
      <c r="D183" s="69" t="s">
        <v>349</v>
      </c>
      <c r="E183" s="69" t="s">
        <v>141</v>
      </c>
      <c r="F183" s="111" t="s">
        <v>449</v>
      </c>
      <c r="G183" s="112">
        <v>1956</v>
      </c>
      <c r="H183" s="111" t="s">
        <v>56</v>
      </c>
      <c r="I183" s="112" t="s">
        <v>457</v>
      </c>
      <c r="J183" s="112">
        <v>125</v>
      </c>
    </row>
    <row r="184" spans="1:10" hidden="1">
      <c r="A184" s="135">
        <v>2014</v>
      </c>
      <c r="B184" s="126" t="s">
        <v>26</v>
      </c>
      <c r="C184" s="126" t="s">
        <v>478</v>
      </c>
      <c r="D184" s="126" t="s">
        <v>20</v>
      </c>
      <c r="E184" s="126" t="s">
        <v>84</v>
      </c>
      <c r="F184" s="127" t="s">
        <v>482</v>
      </c>
      <c r="G184" s="128">
        <v>2001</v>
      </c>
      <c r="H184" s="127" t="s">
        <v>56</v>
      </c>
      <c r="I184" s="128"/>
      <c r="J184" s="128"/>
    </row>
    <row r="185" spans="1:10" hidden="1">
      <c r="A185" s="135">
        <v>2014</v>
      </c>
      <c r="B185" s="126" t="s">
        <v>489</v>
      </c>
      <c r="C185" s="126" t="s">
        <v>490</v>
      </c>
      <c r="D185" s="126" t="s">
        <v>144</v>
      </c>
      <c r="E185" s="126" t="s">
        <v>138</v>
      </c>
      <c r="F185" s="127" t="s">
        <v>491</v>
      </c>
      <c r="G185" s="128">
        <v>2000</v>
      </c>
      <c r="H185" s="127" t="s">
        <v>56</v>
      </c>
      <c r="I185" s="128"/>
      <c r="J185" s="128"/>
    </row>
    <row r="186" spans="1:10" hidden="1">
      <c r="A186" s="135">
        <v>2014</v>
      </c>
      <c r="B186" s="126" t="s">
        <v>235</v>
      </c>
      <c r="C186" s="126" t="s">
        <v>447</v>
      </c>
      <c r="D186" s="126" t="s">
        <v>23</v>
      </c>
      <c r="E186" s="126" t="s">
        <v>84</v>
      </c>
      <c r="F186" s="127" t="s">
        <v>448</v>
      </c>
      <c r="G186" s="128">
        <v>2000</v>
      </c>
      <c r="H186" s="127" t="s">
        <v>56</v>
      </c>
      <c r="I186" s="128"/>
      <c r="J186" s="128"/>
    </row>
    <row r="187" spans="1:10" hidden="1">
      <c r="A187" s="135">
        <v>2014</v>
      </c>
      <c r="B187" s="126" t="s">
        <v>253</v>
      </c>
      <c r="C187" s="126" t="s">
        <v>287</v>
      </c>
      <c r="D187" s="126" t="s">
        <v>14</v>
      </c>
      <c r="E187" s="126" t="s">
        <v>84</v>
      </c>
      <c r="F187" s="127" t="s">
        <v>512</v>
      </c>
      <c r="G187" s="128">
        <v>1976</v>
      </c>
      <c r="H187" s="127" t="s">
        <v>56</v>
      </c>
      <c r="I187" s="128"/>
      <c r="J187" s="128"/>
    </row>
    <row r="188" spans="1:10" hidden="1">
      <c r="A188" s="135">
        <v>2014</v>
      </c>
      <c r="B188" s="126" t="s">
        <v>516</v>
      </c>
      <c r="C188" s="126" t="s">
        <v>386</v>
      </c>
      <c r="D188" s="126" t="s">
        <v>144</v>
      </c>
      <c r="E188" s="126" t="s">
        <v>138</v>
      </c>
      <c r="F188" s="127" t="s">
        <v>517</v>
      </c>
      <c r="G188" s="128">
        <v>1974</v>
      </c>
      <c r="H188" s="127" t="s">
        <v>56</v>
      </c>
      <c r="I188" s="128"/>
      <c r="J188" s="128"/>
    </row>
    <row r="189" spans="1:10" hidden="1">
      <c r="A189" s="135">
        <v>2014</v>
      </c>
      <c r="B189" s="126" t="s">
        <v>492</v>
      </c>
      <c r="C189" s="126" t="s">
        <v>114</v>
      </c>
      <c r="D189" s="126" t="s">
        <v>493</v>
      </c>
      <c r="E189" s="126" t="s">
        <v>84</v>
      </c>
      <c r="F189" s="127" t="s">
        <v>494</v>
      </c>
      <c r="G189" s="128">
        <v>2001</v>
      </c>
      <c r="H189" s="127" t="s">
        <v>56</v>
      </c>
      <c r="I189" s="128"/>
      <c r="J189" s="128"/>
    </row>
    <row r="190" spans="1:10" hidden="1">
      <c r="A190" s="136"/>
      <c r="B190" s="13"/>
      <c r="C190" s="13"/>
      <c r="D190" s="13"/>
      <c r="E190" s="13"/>
      <c r="F190" s="86"/>
      <c r="G190" s="13"/>
      <c r="H190" s="86"/>
      <c r="I190" s="13"/>
      <c r="J190" s="13"/>
    </row>
  </sheetData>
  <autoFilter ref="B3:J190">
    <filterColumn colId="0">
      <filters>
        <filter val="CHRISTOPH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B2:G109"/>
  <sheetViews>
    <sheetView workbookViewId="0">
      <selection activeCell="F99" sqref="F99:G109"/>
    </sheetView>
  </sheetViews>
  <sheetFormatPr baseColWidth="10" defaultRowHeight="14" x14ac:dyDescent="0"/>
  <cols>
    <col min="1" max="1" width="3" customWidth="1"/>
    <col min="2" max="2" width="14" customWidth="1"/>
    <col min="3" max="3" width="19.1640625" customWidth="1"/>
    <col min="4" max="4" width="15.6640625" customWidth="1"/>
    <col min="5" max="5" width="28.33203125" customWidth="1"/>
    <col min="7" max="7" width="9.5" customWidth="1"/>
  </cols>
  <sheetData>
    <row r="2" spans="2:7" s="184" customFormat="1" ht="20" customHeight="1">
      <c r="B2" s="460" t="s">
        <v>690</v>
      </c>
      <c r="C2" s="461"/>
      <c r="D2" s="461"/>
      <c r="E2" s="461"/>
      <c r="F2" s="461"/>
      <c r="G2" s="462"/>
    </row>
    <row r="3" spans="2:7">
      <c r="B3" s="197" t="s">
        <v>76</v>
      </c>
      <c r="C3" s="197" t="s">
        <v>0</v>
      </c>
      <c r="D3" s="197" t="s">
        <v>1</v>
      </c>
      <c r="E3" s="197" t="s">
        <v>10</v>
      </c>
      <c r="F3" s="197" t="s">
        <v>74</v>
      </c>
      <c r="G3" s="197" t="s">
        <v>75</v>
      </c>
    </row>
    <row r="4" spans="2:7">
      <c r="B4" s="189">
        <v>1</v>
      </c>
      <c r="C4" s="185" t="s">
        <v>3</v>
      </c>
      <c r="D4" s="185" t="s">
        <v>4</v>
      </c>
      <c r="E4" s="185" t="s">
        <v>20</v>
      </c>
      <c r="F4" s="186">
        <v>117</v>
      </c>
      <c r="G4" s="189">
        <v>100</v>
      </c>
    </row>
    <row r="5" spans="2:7">
      <c r="B5" s="189">
        <v>2</v>
      </c>
      <c r="C5" s="185" t="s">
        <v>36</v>
      </c>
      <c r="D5" s="185" t="s">
        <v>37</v>
      </c>
      <c r="E5" s="185" t="s">
        <v>14</v>
      </c>
      <c r="F5" s="186">
        <v>114</v>
      </c>
      <c r="G5" s="189">
        <v>97</v>
      </c>
    </row>
    <row r="6" spans="2:7">
      <c r="B6" s="195"/>
      <c r="C6" s="196"/>
      <c r="D6" s="196"/>
      <c r="E6" s="196"/>
      <c r="F6" s="196"/>
      <c r="G6" s="195"/>
    </row>
    <row r="7" spans="2:7" s="184" customFormat="1" ht="20" customHeight="1">
      <c r="B7" s="457" t="s">
        <v>527</v>
      </c>
      <c r="C7" s="458"/>
      <c r="D7" s="458"/>
      <c r="E7" s="458"/>
      <c r="F7" s="458"/>
      <c r="G7" s="459"/>
    </row>
    <row r="8" spans="2:7">
      <c r="B8" s="197" t="s">
        <v>76</v>
      </c>
      <c r="C8" s="197" t="s">
        <v>0</v>
      </c>
      <c r="D8" s="197" t="s">
        <v>1</v>
      </c>
      <c r="E8" s="197" t="s">
        <v>10</v>
      </c>
      <c r="F8" s="197" t="s">
        <v>74</v>
      </c>
      <c r="G8" s="198" t="s">
        <v>75</v>
      </c>
    </row>
    <row r="9" spans="2:7">
      <c r="B9" s="189">
        <v>1</v>
      </c>
      <c r="C9" s="185" t="s">
        <v>85</v>
      </c>
      <c r="D9" s="185" t="s">
        <v>461</v>
      </c>
      <c r="E9" s="185" t="s">
        <v>23</v>
      </c>
      <c r="F9" s="186">
        <v>84</v>
      </c>
      <c r="G9" s="189">
        <v>84</v>
      </c>
    </row>
    <row r="10" spans="2:7">
      <c r="B10" s="189">
        <v>2</v>
      </c>
      <c r="C10" s="185" t="s">
        <v>11</v>
      </c>
      <c r="D10" s="185" t="s">
        <v>12</v>
      </c>
      <c r="E10" s="185" t="s">
        <v>13</v>
      </c>
      <c r="F10" s="186">
        <v>60</v>
      </c>
      <c r="G10" s="189">
        <v>60</v>
      </c>
    </row>
    <row r="11" spans="2:7">
      <c r="B11" s="189">
        <v>3</v>
      </c>
      <c r="C11" s="185" t="s">
        <v>89</v>
      </c>
      <c r="D11" s="185" t="s">
        <v>90</v>
      </c>
      <c r="E11" s="185" t="s">
        <v>13</v>
      </c>
      <c r="F11" s="186">
        <v>50</v>
      </c>
      <c r="G11" s="189">
        <v>50</v>
      </c>
    </row>
    <row r="12" spans="2:7">
      <c r="B12" s="189">
        <v>4</v>
      </c>
      <c r="C12" s="185" t="s">
        <v>19</v>
      </c>
      <c r="D12" s="185" t="s">
        <v>9</v>
      </c>
      <c r="E12" s="185" t="s">
        <v>20</v>
      </c>
      <c r="F12" s="186">
        <v>47</v>
      </c>
      <c r="G12" s="189">
        <v>47</v>
      </c>
    </row>
    <row r="13" spans="2:7">
      <c r="B13" s="189">
        <v>5</v>
      </c>
      <c r="C13" s="185" t="s">
        <v>87</v>
      </c>
      <c r="D13" s="185" t="s">
        <v>37</v>
      </c>
      <c r="E13" s="185" t="s">
        <v>14</v>
      </c>
      <c r="F13" s="186">
        <v>43</v>
      </c>
      <c r="G13" s="189">
        <v>43</v>
      </c>
    </row>
    <row r="14" spans="2:7">
      <c r="B14" s="189">
        <v>6</v>
      </c>
      <c r="C14" s="185" t="s">
        <v>21</v>
      </c>
      <c r="D14" s="185" t="s">
        <v>22</v>
      </c>
      <c r="E14" s="185" t="s">
        <v>23</v>
      </c>
      <c r="F14" s="186">
        <v>39</v>
      </c>
      <c r="G14" s="189">
        <v>39</v>
      </c>
    </row>
    <row r="15" spans="2:7">
      <c r="B15" s="195"/>
      <c r="C15" s="196"/>
      <c r="D15" s="196"/>
      <c r="E15" s="196"/>
      <c r="F15" s="196"/>
      <c r="G15" s="195"/>
    </row>
    <row r="16" spans="2:7" s="184" customFormat="1" ht="20" customHeight="1">
      <c r="B16" s="457" t="s">
        <v>528</v>
      </c>
      <c r="C16" s="458"/>
      <c r="D16" s="458"/>
      <c r="E16" s="458"/>
      <c r="F16" s="458"/>
      <c r="G16" s="459"/>
    </row>
    <row r="17" spans="2:7">
      <c r="B17" s="197" t="s">
        <v>76</v>
      </c>
      <c r="C17" s="197" t="s">
        <v>0</v>
      </c>
      <c r="D17" s="197" t="s">
        <v>1</v>
      </c>
      <c r="E17" s="197" t="s">
        <v>10</v>
      </c>
      <c r="F17" s="197" t="s">
        <v>74</v>
      </c>
      <c r="G17" s="197" t="s">
        <v>75</v>
      </c>
    </row>
    <row r="18" spans="2:7">
      <c r="B18" s="189">
        <v>1</v>
      </c>
      <c r="C18" s="185" t="s">
        <v>128</v>
      </c>
      <c r="D18" s="185" t="s">
        <v>90</v>
      </c>
      <c r="E18" s="185" t="s">
        <v>14</v>
      </c>
      <c r="F18" s="186">
        <v>94</v>
      </c>
      <c r="G18" s="189">
        <v>94</v>
      </c>
    </row>
    <row r="19" spans="2:7">
      <c r="B19" s="189">
        <v>2</v>
      </c>
      <c r="C19" s="185" t="s">
        <v>85</v>
      </c>
      <c r="D19" s="185" t="s">
        <v>39</v>
      </c>
      <c r="E19" s="185" t="s">
        <v>23</v>
      </c>
      <c r="F19" s="186">
        <v>82</v>
      </c>
      <c r="G19" s="189">
        <v>82</v>
      </c>
    </row>
    <row r="20" spans="2:7">
      <c r="B20" s="189">
        <v>3</v>
      </c>
      <c r="C20" s="185" t="s">
        <v>404</v>
      </c>
      <c r="D20" s="185" t="s">
        <v>386</v>
      </c>
      <c r="E20" s="185" t="s">
        <v>13</v>
      </c>
      <c r="F20" s="186">
        <v>64</v>
      </c>
      <c r="G20" s="189">
        <v>64</v>
      </c>
    </row>
    <row r="21" spans="2:7">
      <c r="B21" s="189">
        <v>4</v>
      </c>
      <c r="C21" s="185" t="s">
        <v>78</v>
      </c>
      <c r="D21" s="185" t="s">
        <v>37</v>
      </c>
      <c r="E21" s="185" t="s">
        <v>14</v>
      </c>
      <c r="F21" s="186">
        <v>61</v>
      </c>
      <c r="G21" s="189">
        <v>61</v>
      </c>
    </row>
    <row r="22" spans="2:7">
      <c r="B22" s="189">
        <v>5</v>
      </c>
      <c r="C22" s="185" t="s">
        <v>26</v>
      </c>
      <c r="D22" s="185" t="s">
        <v>77</v>
      </c>
      <c r="E22" s="185" t="s">
        <v>20</v>
      </c>
      <c r="F22" s="186">
        <v>54</v>
      </c>
      <c r="G22" s="189">
        <v>54</v>
      </c>
    </row>
    <row r="23" spans="2:7">
      <c r="B23" s="189">
        <v>6</v>
      </c>
      <c r="C23" s="185" t="s">
        <v>44</v>
      </c>
      <c r="D23" s="185" t="s">
        <v>25</v>
      </c>
      <c r="E23" s="185" t="s">
        <v>13</v>
      </c>
      <c r="F23" s="186">
        <v>47</v>
      </c>
      <c r="G23" s="189">
        <v>47</v>
      </c>
    </row>
    <row r="24" spans="2:7">
      <c r="B24" s="189">
        <v>7</v>
      </c>
      <c r="C24" s="185" t="s">
        <v>92</v>
      </c>
      <c r="D24" s="185" t="s">
        <v>32</v>
      </c>
      <c r="E24" s="185" t="s">
        <v>13</v>
      </c>
      <c r="F24" s="186">
        <v>44</v>
      </c>
      <c r="G24" s="189">
        <v>44</v>
      </c>
    </row>
    <row r="25" spans="2:7">
      <c r="B25" s="189">
        <v>8</v>
      </c>
      <c r="C25" s="185" t="s">
        <v>34</v>
      </c>
      <c r="D25" s="185" t="s">
        <v>35</v>
      </c>
      <c r="E25" s="185" t="s">
        <v>23</v>
      </c>
      <c r="F25" s="186">
        <v>42</v>
      </c>
      <c r="G25" s="189">
        <v>42</v>
      </c>
    </row>
    <row r="26" spans="2:7">
      <c r="B26" s="189">
        <v>9</v>
      </c>
      <c r="C26" s="185" t="s">
        <v>41</v>
      </c>
      <c r="D26" s="185" t="s">
        <v>42</v>
      </c>
      <c r="E26" s="185" t="s">
        <v>23</v>
      </c>
      <c r="F26" s="186">
        <v>35</v>
      </c>
      <c r="G26" s="189">
        <v>35</v>
      </c>
    </row>
    <row r="27" spans="2:7">
      <c r="B27" s="189">
        <v>10</v>
      </c>
      <c r="C27" s="185" t="s">
        <v>29</v>
      </c>
      <c r="D27" s="185" t="s">
        <v>30</v>
      </c>
      <c r="E27" s="185" t="s">
        <v>13</v>
      </c>
      <c r="F27" s="186">
        <v>23</v>
      </c>
      <c r="G27" s="189">
        <v>23</v>
      </c>
    </row>
    <row r="28" spans="2:7">
      <c r="B28" s="189">
        <v>11</v>
      </c>
      <c r="C28" s="185" t="s">
        <v>281</v>
      </c>
      <c r="D28" s="185" t="s">
        <v>282</v>
      </c>
      <c r="E28" s="185" t="s">
        <v>20</v>
      </c>
      <c r="F28" s="186">
        <v>15</v>
      </c>
      <c r="G28" s="189">
        <v>15</v>
      </c>
    </row>
    <row r="29" spans="2:7">
      <c r="B29" s="189">
        <v>12</v>
      </c>
      <c r="C29" s="185" t="s">
        <v>275</v>
      </c>
      <c r="D29" s="185" t="s">
        <v>54</v>
      </c>
      <c r="E29" s="185" t="s">
        <v>14</v>
      </c>
      <c r="F29" s="186">
        <v>0</v>
      </c>
      <c r="G29" s="189">
        <v>0</v>
      </c>
    </row>
    <row r="30" spans="2:7">
      <c r="B30" s="195"/>
      <c r="C30" s="196"/>
      <c r="D30" s="196"/>
      <c r="E30" s="196"/>
      <c r="F30" s="196"/>
      <c r="G30" s="195"/>
    </row>
    <row r="31" spans="2:7" s="184" customFormat="1" ht="20" customHeight="1">
      <c r="B31" s="457" t="s">
        <v>529</v>
      </c>
      <c r="C31" s="458"/>
      <c r="D31" s="458"/>
      <c r="E31" s="458"/>
      <c r="F31" s="458"/>
      <c r="G31" s="459"/>
    </row>
    <row r="32" spans="2:7">
      <c r="B32" s="197" t="s">
        <v>76</v>
      </c>
      <c r="C32" s="197" t="s">
        <v>0</v>
      </c>
      <c r="D32" s="197" t="s">
        <v>1</v>
      </c>
      <c r="E32" s="197" t="s">
        <v>10</v>
      </c>
      <c r="F32" s="197" t="s">
        <v>74</v>
      </c>
      <c r="G32" s="197" t="s">
        <v>75</v>
      </c>
    </row>
    <row r="33" spans="2:7">
      <c r="B33" s="189">
        <v>1</v>
      </c>
      <c r="C33" s="185" t="s">
        <v>153</v>
      </c>
      <c r="D33" s="185" t="s">
        <v>154</v>
      </c>
      <c r="E33" s="185" t="s">
        <v>14</v>
      </c>
      <c r="F33" s="186">
        <v>102</v>
      </c>
      <c r="G33" s="189">
        <v>89</v>
      </c>
    </row>
    <row r="34" spans="2:7">
      <c r="B34" s="189">
        <v>2</v>
      </c>
      <c r="C34" s="185" t="s">
        <v>26</v>
      </c>
      <c r="D34" s="185" t="s">
        <v>58</v>
      </c>
      <c r="E34" s="185" t="s">
        <v>20</v>
      </c>
      <c r="F34" s="186">
        <v>87</v>
      </c>
      <c r="G34" s="189">
        <v>79</v>
      </c>
    </row>
    <row r="35" spans="2:7">
      <c r="B35" s="189">
        <v>3</v>
      </c>
      <c r="C35" s="185" t="s">
        <v>11</v>
      </c>
      <c r="D35" s="185" t="s">
        <v>40</v>
      </c>
      <c r="E35" s="185" t="s">
        <v>13</v>
      </c>
      <c r="F35" s="186">
        <v>62</v>
      </c>
      <c r="G35" s="189">
        <v>62</v>
      </c>
    </row>
    <row r="36" spans="2:7">
      <c r="B36" s="189">
        <v>4</v>
      </c>
      <c r="C36" s="185" t="s">
        <v>463</v>
      </c>
      <c r="D36" s="185" t="s">
        <v>386</v>
      </c>
      <c r="E36" s="185" t="s">
        <v>264</v>
      </c>
      <c r="F36" s="186">
        <v>63</v>
      </c>
      <c r="G36" s="189">
        <v>59</v>
      </c>
    </row>
    <row r="37" spans="2:7">
      <c r="B37" s="189">
        <v>5</v>
      </c>
      <c r="C37" s="185" t="s">
        <v>463</v>
      </c>
      <c r="D37" s="185" t="s">
        <v>90</v>
      </c>
      <c r="E37" s="185" t="s">
        <v>23</v>
      </c>
      <c r="F37" s="186">
        <v>60</v>
      </c>
      <c r="G37" s="189">
        <v>56</v>
      </c>
    </row>
    <row r="38" spans="2:7">
      <c r="B38" s="189">
        <v>6</v>
      </c>
      <c r="C38" s="185" t="s">
        <v>153</v>
      </c>
      <c r="D38" s="185" t="s">
        <v>507</v>
      </c>
      <c r="E38" s="185" t="s">
        <v>14</v>
      </c>
      <c r="F38" s="186">
        <v>55</v>
      </c>
      <c r="G38" s="189">
        <v>55</v>
      </c>
    </row>
    <row r="39" spans="2:7">
      <c r="B39" s="189">
        <v>7</v>
      </c>
      <c r="C39" s="185" t="s">
        <v>465</v>
      </c>
      <c r="D39" s="185" t="s">
        <v>25</v>
      </c>
      <c r="E39" s="185" t="s">
        <v>23</v>
      </c>
      <c r="F39" s="186">
        <v>53</v>
      </c>
      <c r="G39" s="189">
        <v>53</v>
      </c>
    </row>
    <row r="40" spans="2:7">
      <c r="B40" s="189">
        <v>8</v>
      </c>
      <c r="C40" s="185" t="s">
        <v>19</v>
      </c>
      <c r="D40" s="185" t="s">
        <v>119</v>
      </c>
      <c r="E40" s="185" t="s">
        <v>20</v>
      </c>
      <c r="F40" s="186">
        <v>51</v>
      </c>
      <c r="G40" s="189">
        <v>51</v>
      </c>
    </row>
    <row r="41" spans="2:7">
      <c r="B41" s="189">
        <v>9</v>
      </c>
      <c r="C41" s="185" t="s">
        <v>126</v>
      </c>
      <c r="D41" s="185" t="s">
        <v>39</v>
      </c>
      <c r="E41" s="185" t="s">
        <v>23</v>
      </c>
      <c r="F41" s="186">
        <v>43</v>
      </c>
      <c r="G41" s="189">
        <v>43</v>
      </c>
    </row>
    <row r="42" spans="2:7">
      <c r="B42" s="189">
        <v>10</v>
      </c>
      <c r="C42" s="185" t="s">
        <v>44</v>
      </c>
      <c r="D42" s="185" t="s">
        <v>330</v>
      </c>
      <c r="E42" s="185" t="s">
        <v>20</v>
      </c>
      <c r="F42" s="186">
        <v>37</v>
      </c>
      <c r="G42" s="189">
        <v>34</v>
      </c>
    </row>
    <row r="43" spans="2:7">
      <c r="B43" s="189">
        <v>11</v>
      </c>
      <c r="C43" s="185" t="s">
        <v>220</v>
      </c>
      <c r="D43" s="185" t="s">
        <v>215</v>
      </c>
      <c r="E43" s="185" t="s">
        <v>13</v>
      </c>
      <c r="F43" s="186">
        <v>28</v>
      </c>
      <c r="G43" s="189">
        <v>28</v>
      </c>
    </row>
    <row r="44" spans="2:7">
      <c r="B44" s="189">
        <v>12</v>
      </c>
      <c r="C44" s="185" t="s">
        <v>63</v>
      </c>
      <c r="D44" s="185" t="s">
        <v>348</v>
      </c>
      <c r="E44" s="185" t="s">
        <v>20</v>
      </c>
      <c r="F44" s="186">
        <v>25</v>
      </c>
      <c r="G44" s="189">
        <v>25</v>
      </c>
    </row>
    <row r="45" spans="2:7">
      <c r="B45" s="189">
        <v>13</v>
      </c>
      <c r="C45" s="185" t="s">
        <v>328</v>
      </c>
      <c r="D45" s="185" t="s">
        <v>40</v>
      </c>
      <c r="E45" s="185" t="s">
        <v>14</v>
      </c>
      <c r="F45" s="186">
        <v>24</v>
      </c>
      <c r="G45" s="189">
        <v>24</v>
      </c>
    </row>
    <row r="46" spans="2:7">
      <c r="B46" s="189">
        <v>14</v>
      </c>
      <c r="C46" s="185" t="s">
        <v>52</v>
      </c>
      <c r="D46" s="185" t="s">
        <v>31</v>
      </c>
      <c r="E46" s="185" t="s">
        <v>20</v>
      </c>
      <c r="F46" s="186">
        <v>16</v>
      </c>
      <c r="G46" s="189">
        <v>16</v>
      </c>
    </row>
    <row r="47" spans="2:7">
      <c r="B47" s="189">
        <v>15</v>
      </c>
      <c r="C47" s="185" t="s">
        <v>468</v>
      </c>
      <c r="D47" s="185" t="s">
        <v>469</v>
      </c>
      <c r="E47" s="185" t="s">
        <v>23</v>
      </c>
      <c r="F47" s="186">
        <v>13</v>
      </c>
      <c r="G47" s="189">
        <v>13</v>
      </c>
    </row>
    <row r="48" spans="2:7">
      <c r="B48" s="189">
        <v>16</v>
      </c>
      <c r="C48" s="185" t="s">
        <v>97</v>
      </c>
      <c r="D48" s="185" t="s">
        <v>215</v>
      </c>
      <c r="E48" s="185" t="s">
        <v>23</v>
      </c>
      <c r="F48" s="186">
        <v>7</v>
      </c>
      <c r="G48" s="189">
        <v>7</v>
      </c>
    </row>
    <row r="49" spans="2:7">
      <c r="B49" s="195"/>
      <c r="C49" s="196"/>
      <c r="D49" s="196"/>
      <c r="E49" s="196"/>
      <c r="F49" s="196"/>
      <c r="G49" s="195"/>
    </row>
    <row r="50" spans="2:7" s="184" customFormat="1" ht="20" customHeight="1">
      <c r="B50" s="457" t="s">
        <v>530</v>
      </c>
      <c r="C50" s="458"/>
      <c r="D50" s="458"/>
      <c r="E50" s="458"/>
      <c r="F50" s="458"/>
      <c r="G50" s="459"/>
    </row>
    <row r="51" spans="2:7">
      <c r="B51" s="197" t="s">
        <v>76</v>
      </c>
      <c r="C51" s="197" t="s">
        <v>0</v>
      </c>
      <c r="D51" s="197" t="s">
        <v>1</v>
      </c>
      <c r="E51" s="197" t="s">
        <v>10</v>
      </c>
      <c r="F51" s="197" t="s">
        <v>74</v>
      </c>
      <c r="G51" s="197" t="s">
        <v>75</v>
      </c>
    </row>
    <row r="52" spans="2:7">
      <c r="B52" s="189">
        <v>1</v>
      </c>
      <c r="C52" s="185" t="s">
        <v>244</v>
      </c>
      <c r="D52" s="185" t="s">
        <v>245</v>
      </c>
      <c r="E52" s="185" t="s">
        <v>14</v>
      </c>
      <c r="F52" s="186">
        <v>111</v>
      </c>
      <c r="G52" s="189">
        <v>100</v>
      </c>
    </row>
    <row r="53" spans="2:7">
      <c r="B53" s="189">
        <v>2</v>
      </c>
      <c r="C53" s="185" t="s">
        <v>26</v>
      </c>
      <c r="D53" s="185" t="s">
        <v>478</v>
      </c>
      <c r="E53" s="185" t="s">
        <v>20</v>
      </c>
      <c r="F53" s="186">
        <v>86</v>
      </c>
      <c r="G53" s="189">
        <v>80</v>
      </c>
    </row>
    <row r="54" spans="2:7">
      <c r="B54" s="189">
        <v>3</v>
      </c>
      <c r="C54" s="185" t="s">
        <v>48</v>
      </c>
      <c r="D54" s="185" t="s">
        <v>49</v>
      </c>
      <c r="E54" s="185" t="s">
        <v>13</v>
      </c>
      <c r="F54" s="186">
        <v>88</v>
      </c>
      <c r="G54" s="189">
        <v>77</v>
      </c>
    </row>
    <row r="55" spans="2:7">
      <c r="B55" s="189">
        <v>4</v>
      </c>
      <c r="C55" s="185" t="s">
        <v>123</v>
      </c>
      <c r="D55" s="185" t="s">
        <v>124</v>
      </c>
      <c r="E55" s="185" t="s">
        <v>13</v>
      </c>
      <c r="F55" s="186">
        <v>84</v>
      </c>
      <c r="G55" s="189">
        <v>75</v>
      </c>
    </row>
    <row r="56" spans="2:7">
      <c r="B56" s="189">
        <v>5</v>
      </c>
      <c r="C56" s="185" t="s">
        <v>549</v>
      </c>
      <c r="D56" s="185" t="s">
        <v>435</v>
      </c>
      <c r="E56" s="185" t="s">
        <v>20</v>
      </c>
      <c r="F56" s="186">
        <v>55</v>
      </c>
      <c r="G56" s="189">
        <v>55</v>
      </c>
    </row>
    <row r="57" spans="2:7">
      <c r="B57" s="189">
        <v>6</v>
      </c>
      <c r="C57" s="185" t="s">
        <v>26</v>
      </c>
      <c r="D57" s="185" t="s">
        <v>99</v>
      </c>
      <c r="E57" s="185" t="s">
        <v>20</v>
      </c>
      <c r="F57" s="186">
        <v>54</v>
      </c>
      <c r="G57" s="189">
        <v>54</v>
      </c>
    </row>
    <row r="58" spans="2:7">
      <c r="B58" s="189">
        <v>7</v>
      </c>
      <c r="C58" s="185" t="s">
        <v>500</v>
      </c>
      <c r="D58" s="185" t="s">
        <v>50</v>
      </c>
      <c r="E58" s="185" t="s">
        <v>14</v>
      </c>
      <c r="F58" s="186">
        <v>48</v>
      </c>
      <c r="G58" s="189">
        <v>47</v>
      </c>
    </row>
    <row r="59" spans="2:7">
      <c r="B59" s="189">
        <v>8</v>
      </c>
      <c r="C59" s="185" t="s">
        <v>477</v>
      </c>
      <c r="D59" s="185" t="s">
        <v>502</v>
      </c>
      <c r="E59" s="185" t="s">
        <v>23</v>
      </c>
      <c r="F59" s="186">
        <v>44</v>
      </c>
      <c r="G59" s="189">
        <v>44</v>
      </c>
    </row>
    <row r="60" spans="2:7">
      <c r="B60" s="189">
        <v>9</v>
      </c>
      <c r="C60" s="185" t="s">
        <v>288</v>
      </c>
      <c r="D60" s="185" t="s">
        <v>77</v>
      </c>
      <c r="E60" s="185" t="s">
        <v>13</v>
      </c>
      <c r="F60" s="186">
        <v>23</v>
      </c>
      <c r="G60" s="189">
        <v>23</v>
      </c>
    </row>
    <row r="61" spans="2:7">
      <c r="B61" s="189">
        <v>10</v>
      </c>
      <c r="C61" s="185" t="s">
        <v>46</v>
      </c>
      <c r="D61" s="185" t="s">
        <v>47</v>
      </c>
      <c r="E61" s="185" t="s">
        <v>23</v>
      </c>
      <c r="F61" s="186">
        <v>21</v>
      </c>
      <c r="G61" s="189">
        <v>21</v>
      </c>
    </row>
    <row r="62" spans="2:7">
      <c r="B62" s="189">
        <v>11</v>
      </c>
      <c r="C62" s="185" t="s">
        <v>406</v>
      </c>
      <c r="D62" s="185" t="s">
        <v>407</v>
      </c>
      <c r="E62" s="185" t="s">
        <v>13</v>
      </c>
      <c r="F62" s="186">
        <v>20</v>
      </c>
      <c r="G62" s="189">
        <v>20</v>
      </c>
    </row>
    <row r="63" spans="2:7">
      <c r="B63" s="189">
        <v>12</v>
      </c>
      <c r="C63" s="185" t="s">
        <v>34</v>
      </c>
      <c r="D63" s="185" t="s">
        <v>495</v>
      </c>
      <c r="E63" s="185" t="s">
        <v>23</v>
      </c>
      <c r="F63" s="186">
        <v>13</v>
      </c>
      <c r="G63" s="189">
        <v>13</v>
      </c>
    </row>
    <row r="64" spans="2:7">
      <c r="B64" s="189">
        <v>13</v>
      </c>
      <c r="C64" s="185" t="s">
        <v>437</v>
      </c>
      <c r="D64" s="185" t="s">
        <v>90</v>
      </c>
      <c r="E64" s="185" t="s">
        <v>23</v>
      </c>
      <c r="F64" s="186">
        <v>13</v>
      </c>
      <c r="G64" s="189">
        <v>13</v>
      </c>
    </row>
    <row r="65" spans="2:7">
      <c r="B65" s="189">
        <v>14</v>
      </c>
      <c r="C65" s="185" t="s">
        <v>226</v>
      </c>
      <c r="D65" s="185" t="s">
        <v>227</v>
      </c>
      <c r="E65" s="185" t="s">
        <v>23</v>
      </c>
      <c r="F65" s="186">
        <v>10</v>
      </c>
      <c r="G65" s="189">
        <v>10</v>
      </c>
    </row>
    <row r="66" spans="2:7">
      <c r="B66" s="189">
        <v>15</v>
      </c>
      <c r="C66" s="185" t="s">
        <v>719</v>
      </c>
      <c r="D66" s="185" t="s">
        <v>715</v>
      </c>
      <c r="E66" s="185" t="s">
        <v>13</v>
      </c>
      <c r="F66" s="186">
        <v>9</v>
      </c>
      <c r="G66" s="189">
        <v>9</v>
      </c>
    </row>
    <row r="67" spans="2:7">
      <c r="B67" s="189">
        <v>16</v>
      </c>
      <c r="C67" s="185" t="s">
        <v>510</v>
      </c>
      <c r="D67" s="185" t="s">
        <v>143</v>
      </c>
      <c r="E67" s="185" t="s">
        <v>13</v>
      </c>
      <c r="F67" s="186">
        <v>8</v>
      </c>
      <c r="G67" s="189">
        <v>8</v>
      </c>
    </row>
    <row r="68" spans="2:7">
      <c r="B68" s="189">
        <v>17</v>
      </c>
      <c r="C68" s="185" t="s">
        <v>290</v>
      </c>
      <c r="D68" s="185" t="s">
        <v>717</v>
      </c>
      <c r="E68" s="185" t="s">
        <v>13</v>
      </c>
      <c r="F68" s="186">
        <v>7</v>
      </c>
      <c r="G68" s="189">
        <v>7</v>
      </c>
    </row>
    <row r="69" spans="2:7">
      <c r="B69" s="189">
        <v>18</v>
      </c>
      <c r="C69" s="185" t="s">
        <v>727</v>
      </c>
      <c r="D69" s="185" t="s">
        <v>728</v>
      </c>
      <c r="E69" s="185" t="s">
        <v>20</v>
      </c>
      <c r="F69" s="186">
        <v>7</v>
      </c>
      <c r="G69" s="189">
        <v>7</v>
      </c>
    </row>
    <row r="70" spans="2:7">
      <c r="B70" s="189">
        <v>19</v>
      </c>
      <c r="C70" s="185" t="s">
        <v>730</v>
      </c>
      <c r="D70" s="185" t="s">
        <v>550</v>
      </c>
      <c r="E70" s="185" t="s">
        <v>14</v>
      </c>
      <c r="F70" s="186">
        <v>5</v>
      </c>
      <c r="G70" s="189">
        <v>5</v>
      </c>
    </row>
    <row r="71" spans="2:7">
      <c r="B71" s="189">
        <v>20</v>
      </c>
      <c r="C71" s="185" t="s">
        <v>439</v>
      </c>
      <c r="D71" s="185" t="s">
        <v>28</v>
      </c>
      <c r="E71" s="185" t="s">
        <v>23</v>
      </c>
      <c r="F71" s="186">
        <v>2</v>
      </c>
      <c r="G71" s="189">
        <v>2</v>
      </c>
    </row>
    <row r="72" spans="2:7">
      <c r="B72" s="189">
        <v>21</v>
      </c>
      <c r="C72" s="185" t="s">
        <v>275</v>
      </c>
      <c r="D72" s="185" t="s">
        <v>312</v>
      </c>
      <c r="E72" s="185" t="s">
        <v>14</v>
      </c>
      <c r="F72" s="186">
        <v>0</v>
      </c>
      <c r="G72" s="189">
        <v>0</v>
      </c>
    </row>
    <row r="73" spans="2:7">
      <c r="B73" s="195"/>
      <c r="C73" s="196"/>
      <c r="D73" s="196"/>
      <c r="E73" s="196"/>
      <c r="F73" s="196"/>
      <c r="G73" s="195"/>
    </row>
    <row r="74" spans="2:7" ht="20" customHeight="1">
      <c r="B74" s="457" t="s">
        <v>531</v>
      </c>
      <c r="C74" s="458"/>
      <c r="D74" s="458"/>
      <c r="E74" s="458"/>
      <c r="F74" s="458"/>
      <c r="G74" s="459"/>
    </row>
    <row r="75" spans="2:7" s="184" customFormat="1" ht="20" customHeight="1">
      <c r="B75" s="199" t="s">
        <v>76</v>
      </c>
      <c r="C75" s="199" t="s">
        <v>0</v>
      </c>
      <c r="D75" s="199" t="s">
        <v>1</v>
      </c>
      <c r="E75" s="199" t="s">
        <v>10</v>
      </c>
      <c r="F75" s="199" t="s">
        <v>74</v>
      </c>
      <c r="G75" s="199" t="s">
        <v>75</v>
      </c>
    </row>
    <row r="76" spans="2:7">
      <c r="B76" s="189">
        <v>1</v>
      </c>
      <c r="C76" s="185" t="s">
        <v>668</v>
      </c>
      <c r="D76" s="185" t="s">
        <v>5</v>
      </c>
      <c r="E76" s="185" t="s">
        <v>14</v>
      </c>
      <c r="F76" s="186">
        <v>90</v>
      </c>
      <c r="G76" s="189">
        <v>82</v>
      </c>
    </row>
    <row r="77" spans="2:7">
      <c r="B77" s="189">
        <v>2</v>
      </c>
      <c r="C77" s="185" t="s">
        <v>3</v>
      </c>
      <c r="D77" s="185" t="s">
        <v>107</v>
      </c>
      <c r="E77" s="185" t="s">
        <v>20</v>
      </c>
      <c r="F77" s="186">
        <v>91</v>
      </c>
      <c r="G77" s="189">
        <v>81</v>
      </c>
    </row>
    <row r="78" spans="2:7">
      <c r="B78" s="189">
        <v>3</v>
      </c>
      <c r="C78" s="185" t="s">
        <v>551</v>
      </c>
      <c r="D78" s="185" t="s">
        <v>552</v>
      </c>
      <c r="E78" s="185" t="s">
        <v>264</v>
      </c>
      <c r="F78" s="186">
        <v>87</v>
      </c>
      <c r="G78" s="189">
        <v>76</v>
      </c>
    </row>
    <row r="79" spans="2:7">
      <c r="B79" s="189">
        <v>4</v>
      </c>
      <c r="C79" s="185" t="s">
        <v>465</v>
      </c>
      <c r="D79" s="185" t="s">
        <v>32</v>
      </c>
      <c r="E79" s="185" t="s">
        <v>23</v>
      </c>
      <c r="F79" s="186">
        <v>76</v>
      </c>
      <c r="G79" s="189">
        <v>70</v>
      </c>
    </row>
    <row r="80" spans="2:7">
      <c r="B80" s="189">
        <v>5</v>
      </c>
      <c r="C80" s="185" t="s">
        <v>376</v>
      </c>
      <c r="D80" s="185" t="s">
        <v>377</v>
      </c>
      <c r="E80" s="185" t="s">
        <v>264</v>
      </c>
      <c r="F80" s="186">
        <v>70</v>
      </c>
      <c r="G80" s="189">
        <v>60</v>
      </c>
    </row>
    <row r="81" spans="2:7">
      <c r="B81" s="189">
        <v>6</v>
      </c>
      <c r="C81" s="185" t="s">
        <v>253</v>
      </c>
      <c r="D81" s="185" t="s">
        <v>287</v>
      </c>
      <c r="E81" s="185" t="s">
        <v>14</v>
      </c>
      <c r="F81" s="186">
        <v>59</v>
      </c>
      <c r="G81" s="189">
        <v>54</v>
      </c>
    </row>
    <row r="82" spans="2:7">
      <c r="B82" s="189">
        <v>7</v>
      </c>
      <c r="C82" s="185" t="s">
        <v>26</v>
      </c>
      <c r="D82" s="185" t="s">
        <v>114</v>
      </c>
      <c r="E82" s="185" t="s">
        <v>20</v>
      </c>
      <c r="F82" s="186">
        <v>55</v>
      </c>
      <c r="G82" s="189">
        <v>52</v>
      </c>
    </row>
    <row r="83" spans="2:7">
      <c r="B83" s="189">
        <v>8</v>
      </c>
      <c r="C83" s="185" t="s">
        <v>231</v>
      </c>
      <c r="D83" s="185" t="s">
        <v>9</v>
      </c>
      <c r="E83" s="185" t="s">
        <v>23</v>
      </c>
      <c r="F83" s="186">
        <v>52</v>
      </c>
      <c r="G83" s="189">
        <v>46</v>
      </c>
    </row>
    <row r="84" spans="2:7">
      <c r="B84" s="189">
        <v>9</v>
      </c>
      <c r="C84" s="185" t="s">
        <v>87</v>
      </c>
      <c r="D84" s="185" t="s">
        <v>296</v>
      </c>
      <c r="E84" s="185" t="s">
        <v>14</v>
      </c>
      <c r="F84" s="186">
        <v>31</v>
      </c>
      <c r="G84" s="189">
        <v>31</v>
      </c>
    </row>
    <row r="85" spans="2:7">
      <c r="B85" s="189">
        <v>10</v>
      </c>
      <c r="C85" s="185" t="s">
        <v>36</v>
      </c>
      <c r="D85" s="185" t="s">
        <v>255</v>
      </c>
      <c r="E85" s="185" t="s">
        <v>14</v>
      </c>
      <c r="F85" s="186">
        <v>28</v>
      </c>
      <c r="G85" s="189">
        <v>28</v>
      </c>
    </row>
    <row r="86" spans="2:7">
      <c r="B86" s="189">
        <v>11</v>
      </c>
      <c r="C86" s="185" t="s">
        <v>231</v>
      </c>
      <c r="D86" s="185" t="s">
        <v>232</v>
      </c>
      <c r="E86" s="185" t="s">
        <v>23</v>
      </c>
      <c r="F86" s="186">
        <v>31</v>
      </c>
      <c r="G86" s="189">
        <v>27</v>
      </c>
    </row>
    <row r="87" spans="2:7">
      <c r="B87" s="189">
        <v>12</v>
      </c>
      <c r="C87" s="185" t="s">
        <v>657</v>
      </c>
      <c r="D87" s="185" t="s">
        <v>576</v>
      </c>
      <c r="E87" s="185" t="s">
        <v>13</v>
      </c>
      <c r="F87" s="186">
        <v>11</v>
      </c>
      <c r="G87" s="189">
        <v>11</v>
      </c>
    </row>
    <row r="88" spans="2:7">
      <c r="B88" s="189">
        <v>13</v>
      </c>
      <c r="C88" s="185" t="s">
        <v>657</v>
      </c>
      <c r="D88" s="185" t="s">
        <v>576</v>
      </c>
      <c r="E88" s="185" t="s">
        <v>13</v>
      </c>
      <c r="F88" s="186">
        <v>11</v>
      </c>
      <c r="G88" s="189">
        <v>11</v>
      </c>
    </row>
    <row r="89" spans="2:7">
      <c r="B89" s="189">
        <v>14</v>
      </c>
      <c r="C89" s="185" t="s">
        <v>670</v>
      </c>
      <c r="D89" s="185" t="s">
        <v>671</v>
      </c>
      <c r="E89" s="185" t="s">
        <v>23</v>
      </c>
      <c r="F89" s="186">
        <v>10</v>
      </c>
      <c r="G89" s="189">
        <v>10</v>
      </c>
    </row>
    <row r="90" spans="2:7">
      <c r="B90" s="189">
        <v>15</v>
      </c>
      <c r="C90" s="185" t="s">
        <v>87</v>
      </c>
      <c r="D90" s="185" t="s">
        <v>552</v>
      </c>
      <c r="E90" s="185" t="s">
        <v>14</v>
      </c>
      <c r="F90" s="186">
        <v>9</v>
      </c>
      <c r="G90" s="189">
        <v>9</v>
      </c>
    </row>
    <row r="91" spans="2:7">
      <c r="B91" s="189">
        <v>16</v>
      </c>
      <c r="C91" s="185" t="s">
        <v>59</v>
      </c>
      <c r="D91" s="185" t="s">
        <v>112</v>
      </c>
      <c r="E91" s="185" t="s">
        <v>13</v>
      </c>
      <c r="F91" s="186">
        <v>4</v>
      </c>
      <c r="G91" s="189">
        <v>4</v>
      </c>
    </row>
    <row r="92" spans="2:7">
      <c r="B92" s="189">
        <v>17</v>
      </c>
      <c r="C92" s="185" t="s">
        <v>57</v>
      </c>
      <c r="D92" s="185" t="s">
        <v>39</v>
      </c>
      <c r="E92" s="185" t="s">
        <v>13</v>
      </c>
      <c r="F92" s="186">
        <v>4</v>
      </c>
      <c r="G92" s="189">
        <v>4</v>
      </c>
    </row>
    <row r="93" spans="2:7">
      <c r="B93" s="189">
        <v>18</v>
      </c>
      <c r="C93" s="185" t="s">
        <v>670</v>
      </c>
      <c r="D93" s="185" t="s">
        <v>105</v>
      </c>
      <c r="E93" s="185" t="s">
        <v>23</v>
      </c>
      <c r="F93" s="186">
        <v>1</v>
      </c>
      <c r="G93" s="189">
        <v>1</v>
      </c>
    </row>
    <row r="94" spans="2:7">
      <c r="B94" s="189">
        <v>19</v>
      </c>
      <c r="C94" s="185" t="s">
        <v>574</v>
      </c>
      <c r="D94" s="185" t="s">
        <v>39</v>
      </c>
      <c r="E94" s="185" t="s">
        <v>13</v>
      </c>
      <c r="F94" s="186">
        <v>0</v>
      </c>
      <c r="G94" s="189">
        <v>0</v>
      </c>
    </row>
    <row r="95" spans="2:7">
      <c r="B95" s="189">
        <v>20</v>
      </c>
      <c r="C95" s="185" t="s">
        <v>222</v>
      </c>
      <c r="D95" s="185" t="s">
        <v>223</v>
      </c>
      <c r="E95" s="185" t="s">
        <v>264</v>
      </c>
      <c r="F95" s="186">
        <v>0</v>
      </c>
      <c r="G95" s="189">
        <v>0</v>
      </c>
    </row>
    <row r="96" spans="2:7">
      <c r="B96" s="195"/>
      <c r="C96" s="196"/>
      <c r="D96" s="196"/>
      <c r="E96" s="196"/>
      <c r="F96" s="196"/>
      <c r="G96" s="195"/>
    </row>
    <row r="97" spans="2:7" s="184" customFormat="1" ht="20" customHeight="1">
      <c r="B97" s="457" t="s">
        <v>532</v>
      </c>
      <c r="C97" s="458"/>
      <c r="D97" s="458"/>
      <c r="E97" s="458"/>
      <c r="F97" s="458"/>
      <c r="G97" s="459"/>
    </row>
    <row r="98" spans="2:7">
      <c r="B98" s="197" t="s">
        <v>76</v>
      </c>
      <c r="C98" s="197" t="s">
        <v>0</v>
      </c>
      <c r="D98" s="197" t="s">
        <v>1</v>
      </c>
      <c r="E98" s="197" t="s">
        <v>10</v>
      </c>
      <c r="F98" s="197" t="s">
        <v>74</v>
      </c>
      <c r="G98" s="197" t="s">
        <v>75</v>
      </c>
    </row>
    <row r="99" spans="2:7">
      <c r="B99" s="189">
        <v>1</v>
      </c>
      <c r="C99" s="185" t="s">
        <v>338</v>
      </c>
      <c r="D99" s="185" t="s">
        <v>37</v>
      </c>
      <c r="E99" s="185" t="s">
        <v>14</v>
      </c>
      <c r="F99" s="186">
        <v>117</v>
      </c>
      <c r="G99" s="189">
        <v>100</v>
      </c>
    </row>
    <row r="100" spans="2:7">
      <c r="B100" s="189">
        <v>2</v>
      </c>
      <c r="C100" s="185" t="s">
        <v>253</v>
      </c>
      <c r="D100" s="185" t="s">
        <v>58</v>
      </c>
      <c r="E100" s="185" t="s">
        <v>14</v>
      </c>
      <c r="F100" s="186">
        <v>97</v>
      </c>
      <c r="G100" s="189">
        <v>84</v>
      </c>
    </row>
    <row r="101" spans="2:7">
      <c r="B101" s="189">
        <v>3</v>
      </c>
      <c r="C101" s="185" t="s">
        <v>664</v>
      </c>
      <c r="D101" s="185" t="s">
        <v>577</v>
      </c>
      <c r="E101" s="185" t="s">
        <v>14</v>
      </c>
      <c r="F101" s="186">
        <v>73</v>
      </c>
      <c r="G101" s="189">
        <v>73</v>
      </c>
    </row>
    <row r="102" spans="2:7">
      <c r="B102" s="189">
        <v>4</v>
      </c>
      <c r="C102" s="185" t="s">
        <v>684</v>
      </c>
      <c r="D102" s="185" t="s">
        <v>685</v>
      </c>
      <c r="E102" s="185" t="s">
        <v>13</v>
      </c>
      <c r="F102" s="186">
        <v>44</v>
      </c>
      <c r="G102" s="189">
        <v>44</v>
      </c>
    </row>
    <row r="103" spans="2:7">
      <c r="B103" s="189">
        <v>5</v>
      </c>
      <c r="C103" s="185" t="s">
        <v>131</v>
      </c>
      <c r="D103" s="185" t="s">
        <v>132</v>
      </c>
      <c r="E103" s="185" t="s">
        <v>13</v>
      </c>
      <c r="F103" s="186">
        <v>39</v>
      </c>
      <c r="G103" s="189">
        <v>39</v>
      </c>
    </row>
    <row r="104" spans="2:7">
      <c r="B104" s="189">
        <v>6</v>
      </c>
      <c r="C104" s="185" t="s">
        <v>697</v>
      </c>
      <c r="D104" s="185" t="s">
        <v>698</v>
      </c>
      <c r="E104" s="185" t="s">
        <v>14</v>
      </c>
      <c r="F104" s="186">
        <v>37</v>
      </c>
      <c r="G104" s="189">
        <v>37</v>
      </c>
    </row>
    <row r="105" spans="2:7">
      <c r="B105" s="189">
        <v>7</v>
      </c>
      <c r="C105" s="185" t="s">
        <v>41</v>
      </c>
      <c r="D105" s="185" t="s">
        <v>61</v>
      </c>
      <c r="E105" s="185" t="s">
        <v>23</v>
      </c>
      <c r="F105" s="186">
        <v>33</v>
      </c>
      <c r="G105" s="189">
        <v>33</v>
      </c>
    </row>
    <row r="106" spans="2:7">
      <c r="B106" s="189">
        <v>8</v>
      </c>
      <c r="C106" s="185" t="s">
        <v>680</v>
      </c>
      <c r="D106" s="185" t="s">
        <v>308</v>
      </c>
      <c r="E106" s="185" t="s">
        <v>23</v>
      </c>
      <c r="F106" s="186">
        <v>30</v>
      </c>
      <c r="G106" s="189">
        <v>30</v>
      </c>
    </row>
    <row r="107" spans="2:7">
      <c r="B107" s="189">
        <v>9</v>
      </c>
      <c r="C107" s="185" t="s">
        <v>59</v>
      </c>
      <c r="D107" s="185" t="s">
        <v>25</v>
      </c>
      <c r="E107" s="185" t="s">
        <v>13</v>
      </c>
      <c r="F107" s="186">
        <v>18</v>
      </c>
      <c r="G107" s="189">
        <v>18</v>
      </c>
    </row>
    <row r="108" spans="2:7">
      <c r="B108" s="189">
        <v>10</v>
      </c>
      <c r="C108" s="185" t="s">
        <v>719</v>
      </c>
      <c r="D108" s="185" t="s">
        <v>720</v>
      </c>
      <c r="E108" s="185" t="s">
        <v>13</v>
      </c>
      <c r="F108" s="186">
        <v>17</v>
      </c>
      <c r="G108" s="189">
        <v>17</v>
      </c>
    </row>
    <row r="109" spans="2:7">
      <c r="B109" s="189">
        <v>11</v>
      </c>
      <c r="C109" s="185" t="s">
        <v>682</v>
      </c>
      <c r="D109" s="185" t="s">
        <v>30</v>
      </c>
      <c r="E109" s="185" t="s">
        <v>23</v>
      </c>
      <c r="F109" s="186">
        <v>11</v>
      </c>
      <c r="G109" s="189">
        <v>11</v>
      </c>
    </row>
  </sheetData>
  <mergeCells count="7">
    <mergeCell ref="B97:G97"/>
    <mergeCell ref="B7:G7"/>
    <mergeCell ref="B2:G2"/>
    <mergeCell ref="B16:G16"/>
    <mergeCell ref="B31:G31"/>
    <mergeCell ref="B50:G50"/>
    <mergeCell ref="B74:G7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B2:H144"/>
  <sheetViews>
    <sheetView topLeftCell="B91" workbookViewId="0">
      <selection activeCell="E132" sqref="E132"/>
    </sheetView>
  </sheetViews>
  <sheetFormatPr baseColWidth="10" defaultRowHeight="14" x14ac:dyDescent="0"/>
  <cols>
    <col min="1" max="1" width="3.5" customWidth="1"/>
    <col min="3" max="3" width="20" customWidth="1"/>
    <col min="4" max="4" width="15.1640625" bestFit="1" customWidth="1"/>
    <col min="5" max="5" width="21.1640625" customWidth="1"/>
    <col min="6" max="6" width="18.5" customWidth="1"/>
    <col min="7" max="7" width="12.5" customWidth="1"/>
    <col min="8" max="8" width="12.83203125" customWidth="1"/>
  </cols>
  <sheetData>
    <row r="2" spans="2:8" ht="20" customHeight="1">
      <c r="B2" s="460" t="s">
        <v>691</v>
      </c>
      <c r="C2" s="461"/>
      <c r="D2" s="461"/>
      <c r="E2" s="461"/>
      <c r="F2" s="461"/>
      <c r="G2" s="461"/>
      <c r="H2" s="462"/>
    </row>
    <row r="3" spans="2:8">
      <c r="B3" s="199" t="s">
        <v>76</v>
      </c>
      <c r="C3" s="199" t="s">
        <v>0</v>
      </c>
      <c r="D3" s="199" t="s">
        <v>1</v>
      </c>
      <c r="E3" s="199" t="s">
        <v>10</v>
      </c>
      <c r="F3" s="199" t="s">
        <v>83</v>
      </c>
      <c r="G3" s="199" t="s">
        <v>74</v>
      </c>
      <c r="H3" s="199" t="s">
        <v>75</v>
      </c>
    </row>
    <row r="4" spans="2:8">
      <c r="B4" s="190">
        <v>1</v>
      </c>
      <c r="C4" s="187" t="s">
        <v>3</v>
      </c>
      <c r="D4" s="187" t="s">
        <v>4</v>
      </c>
      <c r="E4" s="187" t="s">
        <v>20</v>
      </c>
      <c r="F4" s="187" t="s">
        <v>84</v>
      </c>
      <c r="G4" s="188">
        <v>117</v>
      </c>
      <c r="H4" s="190">
        <v>100</v>
      </c>
    </row>
    <row r="5" spans="2:8">
      <c r="B5" s="190">
        <v>2</v>
      </c>
      <c r="C5" s="187" t="s">
        <v>36</v>
      </c>
      <c r="D5" s="187" t="s">
        <v>37</v>
      </c>
      <c r="E5" s="187" t="s">
        <v>14</v>
      </c>
      <c r="F5" s="187" t="s">
        <v>84</v>
      </c>
      <c r="G5" s="188">
        <v>114</v>
      </c>
      <c r="H5" s="190">
        <v>97</v>
      </c>
    </row>
    <row r="6" spans="2:8">
      <c r="B6" s="192"/>
      <c r="C6" s="191"/>
      <c r="D6" s="191"/>
      <c r="E6" s="191"/>
      <c r="F6" s="191"/>
      <c r="G6" s="191"/>
      <c r="H6" s="192"/>
    </row>
    <row r="7" spans="2:8" ht="20" customHeight="1">
      <c r="B7" s="457" t="s">
        <v>533</v>
      </c>
      <c r="C7" s="458"/>
      <c r="D7" s="458"/>
      <c r="E7" s="458"/>
      <c r="F7" s="458"/>
      <c r="G7" s="458"/>
      <c r="H7" s="459"/>
    </row>
    <row r="8" spans="2:8">
      <c r="B8" s="199" t="s">
        <v>76</v>
      </c>
      <c r="C8" s="199" t="s">
        <v>0</v>
      </c>
      <c r="D8" s="199" t="s">
        <v>1</v>
      </c>
      <c r="E8" s="199" t="s">
        <v>10</v>
      </c>
      <c r="F8" s="199" t="s">
        <v>83</v>
      </c>
      <c r="G8" s="199" t="s">
        <v>74</v>
      </c>
      <c r="H8" s="199" t="s">
        <v>75</v>
      </c>
    </row>
    <row r="9" spans="2:8">
      <c r="B9" s="190">
        <v>1</v>
      </c>
      <c r="C9" s="187" t="s">
        <v>247</v>
      </c>
      <c r="D9" s="187" t="s">
        <v>298</v>
      </c>
      <c r="E9" s="187" t="s">
        <v>144</v>
      </c>
      <c r="F9" s="187" t="s">
        <v>138</v>
      </c>
      <c r="G9" s="188">
        <v>100</v>
      </c>
      <c r="H9" s="190">
        <v>100</v>
      </c>
    </row>
    <row r="10" spans="2:8">
      <c r="B10" s="190">
        <v>2</v>
      </c>
      <c r="C10" s="187" t="s">
        <v>85</v>
      </c>
      <c r="D10" s="187" t="s">
        <v>461</v>
      </c>
      <c r="E10" s="187" t="s">
        <v>23</v>
      </c>
      <c r="F10" s="187" t="s">
        <v>84</v>
      </c>
      <c r="G10" s="188">
        <v>77</v>
      </c>
      <c r="H10" s="190">
        <v>77</v>
      </c>
    </row>
    <row r="11" spans="2:8">
      <c r="B11" s="190">
        <v>3</v>
      </c>
      <c r="C11" s="187" t="s">
        <v>11</v>
      </c>
      <c r="D11" s="187" t="s">
        <v>12</v>
      </c>
      <c r="E11" s="187" t="s">
        <v>13</v>
      </c>
      <c r="F11" s="187" t="s">
        <v>84</v>
      </c>
      <c r="G11" s="188">
        <v>49</v>
      </c>
      <c r="H11" s="190">
        <v>49</v>
      </c>
    </row>
    <row r="12" spans="2:8">
      <c r="B12" s="190">
        <v>4</v>
      </c>
      <c r="C12" s="187" t="s">
        <v>89</v>
      </c>
      <c r="D12" s="187" t="s">
        <v>90</v>
      </c>
      <c r="E12" s="187" t="s">
        <v>13</v>
      </c>
      <c r="F12" s="187" t="s">
        <v>84</v>
      </c>
      <c r="G12" s="188">
        <v>45</v>
      </c>
      <c r="H12" s="190">
        <v>45</v>
      </c>
    </row>
    <row r="13" spans="2:8">
      <c r="B13" s="190">
        <v>5</v>
      </c>
      <c r="C13" s="187" t="s">
        <v>19</v>
      </c>
      <c r="D13" s="187" t="s">
        <v>9</v>
      </c>
      <c r="E13" s="187" t="s">
        <v>20</v>
      </c>
      <c r="F13" s="187" t="s">
        <v>84</v>
      </c>
      <c r="G13" s="188">
        <v>41</v>
      </c>
      <c r="H13" s="190">
        <v>41</v>
      </c>
    </row>
    <row r="14" spans="2:8">
      <c r="B14" s="190">
        <v>6</v>
      </c>
      <c r="C14" s="187" t="s">
        <v>87</v>
      </c>
      <c r="D14" s="187" t="s">
        <v>37</v>
      </c>
      <c r="E14" s="187" t="s">
        <v>14</v>
      </c>
      <c r="F14" s="187" t="s">
        <v>84</v>
      </c>
      <c r="G14" s="188">
        <v>41</v>
      </c>
      <c r="H14" s="190">
        <v>41</v>
      </c>
    </row>
    <row r="15" spans="2:8">
      <c r="B15" s="190">
        <v>7</v>
      </c>
      <c r="C15" s="187" t="s">
        <v>136</v>
      </c>
      <c r="D15" s="187" t="s">
        <v>5</v>
      </c>
      <c r="E15" s="187" t="s">
        <v>137</v>
      </c>
      <c r="F15" s="187" t="s">
        <v>138</v>
      </c>
      <c r="G15" s="188">
        <v>37</v>
      </c>
      <c r="H15" s="190">
        <v>37</v>
      </c>
    </row>
    <row r="16" spans="2:8">
      <c r="B16" s="190">
        <v>8</v>
      </c>
      <c r="C16" s="187" t="s">
        <v>21</v>
      </c>
      <c r="D16" s="187" t="s">
        <v>22</v>
      </c>
      <c r="E16" s="187" t="s">
        <v>23</v>
      </c>
      <c r="F16" s="187" t="s">
        <v>84</v>
      </c>
      <c r="G16" s="188">
        <v>34</v>
      </c>
      <c r="H16" s="190">
        <v>34</v>
      </c>
    </row>
    <row r="17" spans="2:8">
      <c r="B17" s="193"/>
      <c r="C17" s="194"/>
      <c r="D17" s="194"/>
      <c r="E17" s="194"/>
      <c r="F17" s="194"/>
      <c r="G17" s="194"/>
      <c r="H17" s="193"/>
    </row>
    <row r="18" spans="2:8" ht="20" customHeight="1">
      <c r="B18" s="457" t="s">
        <v>534</v>
      </c>
      <c r="C18" s="458"/>
      <c r="D18" s="458"/>
      <c r="E18" s="458"/>
      <c r="F18" s="458"/>
      <c r="G18" s="458"/>
      <c r="H18" s="459"/>
    </row>
    <row r="19" spans="2:8">
      <c r="B19" s="199" t="s">
        <v>76</v>
      </c>
      <c r="C19" s="199" t="s">
        <v>0</v>
      </c>
      <c r="D19" s="199" t="s">
        <v>1</v>
      </c>
      <c r="E19" s="199" t="s">
        <v>10</v>
      </c>
      <c r="F19" s="199" t="s">
        <v>83</v>
      </c>
      <c r="G19" s="199" t="s">
        <v>74</v>
      </c>
      <c r="H19" s="199" t="s">
        <v>75</v>
      </c>
    </row>
    <row r="20" spans="2:8">
      <c r="B20" s="190">
        <v>1</v>
      </c>
      <c r="C20" s="187" t="s">
        <v>128</v>
      </c>
      <c r="D20" s="187" t="s">
        <v>90</v>
      </c>
      <c r="E20" s="187" t="s">
        <v>14</v>
      </c>
      <c r="F20" s="187" t="s">
        <v>84</v>
      </c>
      <c r="G20" s="188">
        <v>91</v>
      </c>
      <c r="H20" s="190">
        <v>91</v>
      </c>
    </row>
    <row r="21" spans="2:8">
      <c r="B21" s="190">
        <v>2</v>
      </c>
      <c r="C21" s="187" t="s">
        <v>85</v>
      </c>
      <c r="D21" s="187" t="s">
        <v>39</v>
      </c>
      <c r="E21" s="187" t="s">
        <v>23</v>
      </c>
      <c r="F21" s="187" t="s">
        <v>84</v>
      </c>
      <c r="G21" s="188">
        <v>80</v>
      </c>
      <c r="H21" s="190">
        <v>80</v>
      </c>
    </row>
    <row r="22" spans="2:8">
      <c r="B22" s="190">
        <v>3</v>
      </c>
      <c r="C22" s="187" t="s">
        <v>404</v>
      </c>
      <c r="D22" s="187" t="s">
        <v>386</v>
      </c>
      <c r="E22" s="187" t="s">
        <v>13</v>
      </c>
      <c r="F22" s="187" t="s">
        <v>84</v>
      </c>
      <c r="G22" s="188">
        <v>62</v>
      </c>
      <c r="H22" s="190">
        <v>62</v>
      </c>
    </row>
    <row r="23" spans="2:8">
      <c r="B23" s="190">
        <v>4</v>
      </c>
      <c r="C23" s="187" t="s">
        <v>78</v>
      </c>
      <c r="D23" s="187" t="s">
        <v>37</v>
      </c>
      <c r="E23" s="187" t="s">
        <v>14</v>
      </c>
      <c r="F23" s="187" t="s">
        <v>84</v>
      </c>
      <c r="G23" s="188">
        <v>59</v>
      </c>
      <c r="H23" s="190">
        <v>59</v>
      </c>
    </row>
    <row r="24" spans="2:8">
      <c r="B24" s="190">
        <v>5</v>
      </c>
      <c r="C24" s="187" t="s">
        <v>26</v>
      </c>
      <c r="D24" s="187" t="s">
        <v>77</v>
      </c>
      <c r="E24" s="187" t="s">
        <v>20</v>
      </c>
      <c r="F24" s="187" t="s">
        <v>84</v>
      </c>
      <c r="G24" s="188">
        <v>52</v>
      </c>
      <c r="H24" s="190">
        <v>52</v>
      </c>
    </row>
    <row r="25" spans="2:8">
      <c r="B25" s="190">
        <v>6</v>
      </c>
      <c r="C25" s="187" t="s">
        <v>44</v>
      </c>
      <c r="D25" s="187" t="s">
        <v>25</v>
      </c>
      <c r="E25" s="187" t="s">
        <v>13</v>
      </c>
      <c r="F25" s="187" t="s">
        <v>84</v>
      </c>
      <c r="G25" s="188">
        <v>45</v>
      </c>
      <c r="H25" s="190">
        <v>45</v>
      </c>
    </row>
    <row r="26" spans="2:8">
      <c r="B26" s="190">
        <v>7</v>
      </c>
      <c r="C26" s="187" t="s">
        <v>34</v>
      </c>
      <c r="D26" s="187" t="s">
        <v>35</v>
      </c>
      <c r="E26" s="187" t="s">
        <v>23</v>
      </c>
      <c r="F26" s="187" t="s">
        <v>84</v>
      </c>
      <c r="G26" s="188">
        <v>42</v>
      </c>
      <c r="H26" s="190">
        <v>42</v>
      </c>
    </row>
    <row r="27" spans="2:8">
      <c r="B27" s="190">
        <v>8</v>
      </c>
      <c r="C27" s="187" t="s">
        <v>92</v>
      </c>
      <c r="D27" s="187" t="s">
        <v>32</v>
      </c>
      <c r="E27" s="187" t="s">
        <v>13</v>
      </c>
      <c r="F27" s="187" t="s">
        <v>84</v>
      </c>
      <c r="G27" s="188">
        <v>42</v>
      </c>
      <c r="H27" s="190">
        <v>42</v>
      </c>
    </row>
    <row r="28" spans="2:8">
      <c r="B28" s="190">
        <v>9</v>
      </c>
      <c r="C28" s="187" t="s">
        <v>325</v>
      </c>
      <c r="D28" s="187" t="s">
        <v>326</v>
      </c>
      <c r="E28" s="187" t="s">
        <v>156</v>
      </c>
      <c r="F28" s="187" t="s">
        <v>140</v>
      </c>
      <c r="G28" s="188">
        <v>40</v>
      </c>
      <c r="H28" s="190">
        <v>40</v>
      </c>
    </row>
    <row r="29" spans="2:8">
      <c r="B29" s="190">
        <v>10</v>
      </c>
      <c r="C29" s="187" t="s">
        <v>505</v>
      </c>
      <c r="D29" s="187" t="s">
        <v>503</v>
      </c>
      <c r="E29" s="187" t="s">
        <v>144</v>
      </c>
      <c r="F29" s="187" t="s">
        <v>138</v>
      </c>
      <c r="G29" s="188">
        <v>34</v>
      </c>
      <c r="H29" s="190">
        <v>34</v>
      </c>
    </row>
    <row r="30" spans="2:8">
      <c r="B30" s="190">
        <v>11</v>
      </c>
      <c r="C30" s="187" t="s">
        <v>41</v>
      </c>
      <c r="D30" s="187" t="s">
        <v>42</v>
      </c>
      <c r="E30" s="187" t="s">
        <v>23</v>
      </c>
      <c r="F30" s="187" t="s">
        <v>84</v>
      </c>
      <c r="G30" s="188">
        <v>31</v>
      </c>
      <c r="H30" s="190">
        <v>31</v>
      </c>
    </row>
    <row r="31" spans="2:8">
      <c r="B31" s="190">
        <v>12</v>
      </c>
      <c r="C31" s="187" t="s">
        <v>247</v>
      </c>
      <c r="D31" s="187" t="s">
        <v>30</v>
      </c>
      <c r="E31" s="187" t="s">
        <v>144</v>
      </c>
      <c r="F31" s="187" t="s">
        <v>138</v>
      </c>
      <c r="G31" s="188">
        <v>31</v>
      </c>
      <c r="H31" s="190">
        <v>31</v>
      </c>
    </row>
    <row r="32" spans="2:8">
      <c r="B32" s="190">
        <v>13</v>
      </c>
      <c r="C32" s="187" t="s">
        <v>443</v>
      </c>
      <c r="D32" s="187" t="s">
        <v>503</v>
      </c>
      <c r="E32" s="187" t="s">
        <v>661</v>
      </c>
      <c r="F32" s="187" t="s">
        <v>141</v>
      </c>
      <c r="G32" s="188">
        <v>28</v>
      </c>
      <c r="H32" s="190">
        <v>28</v>
      </c>
    </row>
    <row r="33" spans="2:8">
      <c r="B33" s="190">
        <v>14</v>
      </c>
      <c r="C33" s="187" t="s">
        <v>29</v>
      </c>
      <c r="D33" s="187" t="s">
        <v>30</v>
      </c>
      <c r="E33" s="187" t="s">
        <v>13</v>
      </c>
      <c r="F33" s="187" t="s">
        <v>84</v>
      </c>
      <c r="G33" s="188">
        <v>23</v>
      </c>
      <c r="H33" s="190">
        <v>23</v>
      </c>
    </row>
    <row r="34" spans="2:8">
      <c r="B34" s="190">
        <v>15</v>
      </c>
      <c r="C34" s="187" t="s">
        <v>347</v>
      </c>
      <c r="D34" s="187" t="s">
        <v>348</v>
      </c>
      <c r="E34" s="187" t="s">
        <v>349</v>
      </c>
      <c r="F34" s="187" t="s">
        <v>141</v>
      </c>
      <c r="G34" s="188">
        <v>10</v>
      </c>
      <c r="H34" s="190">
        <v>10</v>
      </c>
    </row>
    <row r="35" spans="2:8">
      <c r="B35" s="190">
        <v>16</v>
      </c>
      <c r="C35" s="187" t="s">
        <v>281</v>
      </c>
      <c r="D35" s="187" t="s">
        <v>22</v>
      </c>
      <c r="E35" s="187" t="s">
        <v>20</v>
      </c>
      <c r="F35" s="187" t="s">
        <v>84</v>
      </c>
      <c r="G35" s="188">
        <v>9</v>
      </c>
      <c r="H35" s="190">
        <v>9</v>
      </c>
    </row>
    <row r="36" spans="2:8">
      <c r="B36" s="190">
        <v>17</v>
      </c>
      <c r="C36" s="187" t="s">
        <v>342</v>
      </c>
      <c r="D36" s="187" t="s">
        <v>738</v>
      </c>
      <c r="E36" s="187" t="s">
        <v>315</v>
      </c>
      <c r="F36" s="187" t="s">
        <v>141</v>
      </c>
      <c r="G36" s="188">
        <v>8</v>
      </c>
      <c r="H36" s="190">
        <v>8</v>
      </c>
    </row>
    <row r="37" spans="2:8">
      <c r="B37" s="190">
        <v>18</v>
      </c>
      <c r="C37" s="187" t="s">
        <v>275</v>
      </c>
      <c r="D37" s="187" t="s">
        <v>54</v>
      </c>
      <c r="E37" s="187" t="s">
        <v>14</v>
      </c>
      <c r="F37" s="187" t="s">
        <v>84</v>
      </c>
      <c r="G37" s="188">
        <v>0</v>
      </c>
      <c r="H37" s="190">
        <v>0</v>
      </c>
    </row>
    <row r="38" spans="2:8">
      <c r="B38" s="193"/>
      <c r="C38" s="194"/>
      <c r="D38" s="194"/>
      <c r="E38" s="194"/>
      <c r="F38" s="194"/>
      <c r="G38" s="194"/>
      <c r="H38" s="193"/>
    </row>
    <row r="39" spans="2:8" ht="20" customHeight="1">
      <c r="B39" s="457" t="s">
        <v>535</v>
      </c>
      <c r="C39" s="458"/>
      <c r="D39" s="458"/>
      <c r="E39" s="458"/>
      <c r="F39" s="458"/>
      <c r="G39" s="458"/>
      <c r="H39" s="459"/>
    </row>
    <row r="40" spans="2:8">
      <c r="B40" s="199" t="s">
        <v>76</v>
      </c>
      <c r="C40" s="199" t="s">
        <v>0</v>
      </c>
      <c r="D40" s="199" t="s">
        <v>1</v>
      </c>
      <c r="E40" s="199" t="s">
        <v>10</v>
      </c>
      <c r="F40" s="199" t="s">
        <v>83</v>
      </c>
      <c r="G40" s="199" t="s">
        <v>74</v>
      </c>
      <c r="H40" s="199" t="s">
        <v>75</v>
      </c>
    </row>
    <row r="41" spans="2:8">
      <c r="B41" s="190">
        <v>1</v>
      </c>
      <c r="C41" s="187" t="s">
        <v>153</v>
      </c>
      <c r="D41" s="187" t="s">
        <v>154</v>
      </c>
      <c r="E41" s="187" t="s">
        <v>14</v>
      </c>
      <c r="F41" s="187" t="s">
        <v>84</v>
      </c>
      <c r="G41" s="188">
        <v>102</v>
      </c>
      <c r="H41" s="190">
        <v>89</v>
      </c>
    </row>
    <row r="42" spans="2:8">
      <c r="B42" s="190">
        <v>2</v>
      </c>
      <c r="C42" s="187" t="s">
        <v>26</v>
      </c>
      <c r="D42" s="187" t="s">
        <v>58</v>
      </c>
      <c r="E42" s="187" t="s">
        <v>20</v>
      </c>
      <c r="F42" s="187" t="s">
        <v>84</v>
      </c>
      <c r="G42" s="188">
        <v>87</v>
      </c>
      <c r="H42" s="190">
        <v>79</v>
      </c>
    </row>
    <row r="43" spans="2:8">
      <c r="B43" s="190">
        <v>3</v>
      </c>
      <c r="C43" s="187" t="s">
        <v>11</v>
      </c>
      <c r="D43" s="187" t="s">
        <v>40</v>
      </c>
      <c r="E43" s="187" t="s">
        <v>13</v>
      </c>
      <c r="F43" s="187" t="s">
        <v>84</v>
      </c>
      <c r="G43" s="188">
        <v>62</v>
      </c>
      <c r="H43" s="190">
        <v>62</v>
      </c>
    </row>
    <row r="44" spans="2:8">
      <c r="B44" s="190">
        <v>4</v>
      </c>
      <c r="C44" s="187" t="s">
        <v>463</v>
      </c>
      <c r="D44" s="187" t="s">
        <v>386</v>
      </c>
      <c r="E44" s="187" t="s">
        <v>264</v>
      </c>
      <c r="F44" s="187" t="s">
        <v>84</v>
      </c>
      <c r="G44" s="188">
        <v>61</v>
      </c>
      <c r="H44" s="190">
        <v>57</v>
      </c>
    </row>
    <row r="45" spans="2:8">
      <c r="B45" s="190">
        <v>5</v>
      </c>
      <c r="C45" s="187" t="s">
        <v>153</v>
      </c>
      <c r="D45" s="187" t="s">
        <v>507</v>
      </c>
      <c r="E45" s="187" t="s">
        <v>14</v>
      </c>
      <c r="F45" s="187" t="s">
        <v>84</v>
      </c>
      <c r="G45" s="188">
        <v>55</v>
      </c>
      <c r="H45" s="190">
        <v>55</v>
      </c>
    </row>
    <row r="46" spans="2:8">
      <c r="B46" s="190">
        <v>6</v>
      </c>
      <c r="C46" s="187" t="s">
        <v>463</v>
      </c>
      <c r="D46" s="187" t="s">
        <v>90</v>
      </c>
      <c r="E46" s="187" t="s">
        <v>23</v>
      </c>
      <c r="F46" s="187" t="s">
        <v>84</v>
      </c>
      <c r="G46" s="188">
        <v>58</v>
      </c>
      <c r="H46" s="190">
        <v>55</v>
      </c>
    </row>
    <row r="47" spans="2:8">
      <c r="B47" s="190">
        <v>7</v>
      </c>
      <c r="C47" s="187" t="s">
        <v>465</v>
      </c>
      <c r="D47" s="187" t="s">
        <v>25</v>
      </c>
      <c r="E47" s="187" t="s">
        <v>23</v>
      </c>
      <c r="F47" s="187" t="s">
        <v>84</v>
      </c>
      <c r="G47" s="188">
        <v>53</v>
      </c>
      <c r="H47" s="190">
        <v>53</v>
      </c>
    </row>
    <row r="48" spans="2:8">
      <c r="B48" s="190">
        <v>8</v>
      </c>
      <c r="C48" s="187" t="s">
        <v>19</v>
      </c>
      <c r="D48" s="187" t="s">
        <v>119</v>
      </c>
      <c r="E48" s="187" t="s">
        <v>20</v>
      </c>
      <c r="F48" s="187" t="s">
        <v>84</v>
      </c>
      <c r="G48" s="188">
        <v>50</v>
      </c>
      <c r="H48" s="190">
        <v>50</v>
      </c>
    </row>
    <row r="49" spans="2:8">
      <c r="B49" s="190">
        <v>9</v>
      </c>
      <c r="C49" s="187" t="s">
        <v>126</v>
      </c>
      <c r="D49" s="187" t="s">
        <v>39</v>
      </c>
      <c r="E49" s="187" t="s">
        <v>23</v>
      </c>
      <c r="F49" s="187" t="s">
        <v>84</v>
      </c>
      <c r="G49" s="188">
        <v>41</v>
      </c>
      <c r="H49" s="190">
        <v>41</v>
      </c>
    </row>
    <row r="50" spans="2:8">
      <c r="B50" s="190">
        <v>10</v>
      </c>
      <c r="C50" s="187" t="s">
        <v>44</v>
      </c>
      <c r="D50" s="187" t="s">
        <v>330</v>
      </c>
      <c r="E50" s="187" t="s">
        <v>20</v>
      </c>
      <c r="F50" s="187" t="s">
        <v>84</v>
      </c>
      <c r="G50" s="188">
        <v>34</v>
      </c>
      <c r="H50" s="190">
        <v>31</v>
      </c>
    </row>
    <row r="51" spans="2:8">
      <c r="B51" s="190">
        <v>11</v>
      </c>
      <c r="C51" s="187" t="s">
        <v>220</v>
      </c>
      <c r="D51" s="187" t="s">
        <v>215</v>
      </c>
      <c r="E51" s="187" t="s">
        <v>13</v>
      </c>
      <c r="F51" s="187" t="s">
        <v>84</v>
      </c>
      <c r="G51" s="188">
        <v>28</v>
      </c>
      <c r="H51" s="190">
        <v>28</v>
      </c>
    </row>
    <row r="52" spans="2:8">
      <c r="B52" s="190">
        <v>12</v>
      </c>
      <c r="C52" s="187" t="s">
        <v>63</v>
      </c>
      <c r="D52" s="187" t="s">
        <v>348</v>
      </c>
      <c r="E52" s="187" t="s">
        <v>20</v>
      </c>
      <c r="F52" s="187" t="s">
        <v>84</v>
      </c>
      <c r="G52" s="188">
        <v>25</v>
      </c>
      <c r="H52" s="190">
        <v>25</v>
      </c>
    </row>
    <row r="53" spans="2:8">
      <c r="B53" s="190">
        <v>13</v>
      </c>
      <c r="C53" s="187" t="s">
        <v>573</v>
      </c>
      <c r="D53" s="187" t="s">
        <v>507</v>
      </c>
      <c r="E53" s="187" t="s">
        <v>553</v>
      </c>
      <c r="F53" s="187" t="s">
        <v>140</v>
      </c>
      <c r="G53" s="188">
        <v>25</v>
      </c>
      <c r="H53" s="190">
        <v>25</v>
      </c>
    </row>
    <row r="54" spans="2:8">
      <c r="B54" s="190">
        <v>14</v>
      </c>
      <c r="C54" s="187" t="s">
        <v>328</v>
      </c>
      <c r="D54" s="187" t="s">
        <v>40</v>
      </c>
      <c r="E54" s="187" t="s">
        <v>14</v>
      </c>
      <c r="F54" s="187" t="s">
        <v>84</v>
      </c>
      <c r="G54" s="188">
        <v>24</v>
      </c>
      <c r="H54" s="190">
        <v>24</v>
      </c>
    </row>
    <row r="55" spans="2:8">
      <c r="B55" s="190">
        <v>15</v>
      </c>
      <c r="C55" s="187" t="s">
        <v>52</v>
      </c>
      <c r="D55" s="187" t="s">
        <v>31</v>
      </c>
      <c r="E55" s="187" t="s">
        <v>20</v>
      </c>
      <c r="F55" s="187" t="s">
        <v>84</v>
      </c>
      <c r="G55" s="188">
        <v>14</v>
      </c>
      <c r="H55" s="190">
        <v>14</v>
      </c>
    </row>
    <row r="56" spans="2:8">
      <c r="B56" s="190">
        <v>16</v>
      </c>
      <c r="C56" s="187" t="s">
        <v>468</v>
      </c>
      <c r="D56" s="187" t="s">
        <v>469</v>
      </c>
      <c r="E56" s="187" t="s">
        <v>23</v>
      </c>
      <c r="F56" s="187" t="s">
        <v>84</v>
      </c>
      <c r="G56" s="188">
        <v>12</v>
      </c>
      <c r="H56" s="190">
        <v>12</v>
      </c>
    </row>
    <row r="57" spans="2:8">
      <c r="B57" s="190">
        <v>17</v>
      </c>
      <c r="C57" s="187" t="s">
        <v>97</v>
      </c>
      <c r="D57" s="187" t="s">
        <v>215</v>
      </c>
      <c r="E57" s="187" t="s">
        <v>23</v>
      </c>
      <c r="F57" s="187" t="s">
        <v>84</v>
      </c>
      <c r="G57" s="188">
        <v>7</v>
      </c>
      <c r="H57" s="190">
        <v>7</v>
      </c>
    </row>
    <row r="58" spans="2:8">
      <c r="B58" s="190">
        <v>18</v>
      </c>
      <c r="C58" s="187" t="s">
        <v>441</v>
      </c>
      <c r="D58" s="187" t="s">
        <v>285</v>
      </c>
      <c r="E58" s="187" t="s">
        <v>349</v>
      </c>
      <c r="F58" s="187" t="s">
        <v>141</v>
      </c>
      <c r="G58" s="188">
        <v>6</v>
      </c>
      <c r="H58" s="190">
        <v>6</v>
      </c>
    </row>
    <row r="59" spans="2:8">
      <c r="B59" s="190">
        <v>19</v>
      </c>
      <c r="C59" s="187" t="s">
        <v>157</v>
      </c>
      <c r="D59" s="187" t="s">
        <v>127</v>
      </c>
      <c r="E59" s="187" t="s">
        <v>144</v>
      </c>
      <c r="F59" s="187" t="s">
        <v>138</v>
      </c>
      <c r="G59" s="188">
        <v>4</v>
      </c>
      <c r="H59" s="190">
        <v>4</v>
      </c>
    </row>
    <row r="60" spans="2:8">
      <c r="B60" s="193"/>
      <c r="C60" s="194"/>
      <c r="D60" s="194"/>
      <c r="E60" s="194"/>
      <c r="F60" s="194"/>
      <c r="G60" s="194"/>
      <c r="H60" s="193"/>
    </row>
    <row r="61" spans="2:8" ht="20" customHeight="1">
      <c r="B61" s="457" t="s">
        <v>536</v>
      </c>
      <c r="C61" s="458"/>
      <c r="D61" s="458"/>
      <c r="E61" s="458"/>
      <c r="F61" s="458"/>
      <c r="G61" s="458"/>
      <c r="H61" s="459"/>
    </row>
    <row r="62" spans="2:8">
      <c r="B62" s="199" t="s">
        <v>76</v>
      </c>
      <c r="C62" s="199" t="s">
        <v>0</v>
      </c>
      <c r="D62" s="199" t="s">
        <v>1</v>
      </c>
      <c r="E62" s="199" t="s">
        <v>10</v>
      </c>
      <c r="F62" s="199" t="s">
        <v>83</v>
      </c>
      <c r="G62" s="199" t="s">
        <v>74</v>
      </c>
      <c r="H62" s="199" t="s">
        <v>75</v>
      </c>
    </row>
    <row r="63" spans="2:8">
      <c r="B63" s="190">
        <v>1</v>
      </c>
      <c r="C63" s="187" t="s">
        <v>244</v>
      </c>
      <c r="D63" s="187" t="s">
        <v>245</v>
      </c>
      <c r="E63" s="187" t="s">
        <v>14</v>
      </c>
      <c r="F63" s="187" t="s">
        <v>84</v>
      </c>
      <c r="G63" s="188">
        <v>107</v>
      </c>
      <c r="H63" s="190">
        <v>100</v>
      </c>
    </row>
    <row r="64" spans="2:8">
      <c r="B64" s="190">
        <v>2</v>
      </c>
      <c r="C64" s="187" t="s">
        <v>26</v>
      </c>
      <c r="D64" s="187" t="s">
        <v>478</v>
      </c>
      <c r="E64" s="187" t="s">
        <v>20</v>
      </c>
      <c r="F64" s="187" t="s">
        <v>84</v>
      </c>
      <c r="G64" s="188">
        <v>84</v>
      </c>
      <c r="H64" s="190">
        <v>78</v>
      </c>
    </row>
    <row r="65" spans="2:8">
      <c r="B65" s="190">
        <v>3</v>
      </c>
      <c r="C65" s="187" t="s">
        <v>310</v>
      </c>
      <c r="D65" s="187" t="s">
        <v>308</v>
      </c>
      <c r="E65" s="187" t="s">
        <v>311</v>
      </c>
      <c r="F65" s="187" t="s">
        <v>140</v>
      </c>
      <c r="G65" s="188">
        <v>71</v>
      </c>
      <c r="H65" s="190">
        <v>71</v>
      </c>
    </row>
    <row r="66" spans="2:8">
      <c r="B66" s="190">
        <v>4</v>
      </c>
      <c r="C66" s="187" t="s">
        <v>123</v>
      </c>
      <c r="D66" s="187" t="s">
        <v>124</v>
      </c>
      <c r="E66" s="187" t="s">
        <v>13</v>
      </c>
      <c r="F66" s="187" t="s">
        <v>84</v>
      </c>
      <c r="G66" s="188">
        <v>75</v>
      </c>
      <c r="H66" s="190">
        <v>70</v>
      </c>
    </row>
    <row r="67" spans="2:8">
      <c r="B67" s="190">
        <v>5</v>
      </c>
      <c r="C67" s="187" t="s">
        <v>48</v>
      </c>
      <c r="D67" s="187" t="s">
        <v>49</v>
      </c>
      <c r="E67" s="187" t="s">
        <v>13</v>
      </c>
      <c r="F67" s="187" t="s">
        <v>84</v>
      </c>
      <c r="G67" s="188">
        <v>76</v>
      </c>
      <c r="H67" s="190">
        <v>67</v>
      </c>
    </row>
    <row r="68" spans="2:8">
      <c r="B68" s="190">
        <v>6</v>
      </c>
      <c r="C68" s="187" t="s">
        <v>513</v>
      </c>
      <c r="D68" s="187" t="s">
        <v>77</v>
      </c>
      <c r="E68" s="187" t="s">
        <v>311</v>
      </c>
      <c r="F68" s="187" t="s">
        <v>140</v>
      </c>
      <c r="G68" s="188">
        <v>54</v>
      </c>
      <c r="H68" s="190">
        <v>54</v>
      </c>
    </row>
    <row r="69" spans="2:8">
      <c r="B69" s="190">
        <v>7</v>
      </c>
      <c r="C69" s="187" t="s">
        <v>569</v>
      </c>
      <c r="D69" s="187" t="s">
        <v>132</v>
      </c>
      <c r="E69" s="187" t="s">
        <v>390</v>
      </c>
      <c r="F69" s="187" t="s">
        <v>140</v>
      </c>
      <c r="G69" s="188">
        <v>46</v>
      </c>
      <c r="H69" s="190">
        <v>46</v>
      </c>
    </row>
    <row r="70" spans="2:8">
      <c r="B70" s="190">
        <v>8</v>
      </c>
      <c r="C70" s="187" t="s">
        <v>549</v>
      </c>
      <c r="D70" s="187" t="s">
        <v>435</v>
      </c>
      <c r="E70" s="187" t="s">
        <v>20</v>
      </c>
      <c r="F70" s="187" t="s">
        <v>84</v>
      </c>
      <c r="G70" s="188">
        <v>44</v>
      </c>
      <c r="H70" s="190">
        <v>44</v>
      </c>
    </row>
    <row r="71" spans="2:8">
      <c r="B71" s="190">
        <v>9</v>
      </c>
      <c r="C71" s="187" t="s">
        <v>26</v>
      </c>
      <c r="D71" s="187" t="s">
        <v>99</v>
      </c>
      <c r="E71" s="187" t="s">
        <v>20</v>
      </c>
      <c r="F71" s="187" t="s">
        <v>84</v>
      </c>
      <c r="G71" s="188">
        <v>43</v>
      </c>
      <c r="H71" s="190">
        <v>43</v>
      </c>
    </row>
    <row r="72" spans="2:8">
      <c r="B72" s="190">
        <v>10</v>
      </c>
      <c r="C72" s="187" t="s">
        <v>500</v>
      </c>
      <c r="D72" s="187" t="s">
        <v>50</v>
      </c>
      <c r="E72" s="187" t="s">
        <v>14</v>
      </c>
      <c r="F72" s="187" t="s">
        <v>84</v>
      </c>
      <c r="G72" s="188">
        <v>32</v>
      </c>
      <c r="H72" s="190">
        <v>31</v>
      </c>
    </row>
    <row r="73" spans="2:8">
      <c r="B73" s="190">
        <v>11</v>
      </c>
      <c r="C73" s="187" t="s">
        <v>477</v>
      </c>
      <c r="D73" s="187" t="s">
        <v>502</v>
      </c>
      <c r="E73" s="187" t="s">
        <v>23</v>
      </c>
      <c r="F73" s="187" t="s">
        <v>84</v>
      </c>
      <c r="G73" s="188">
        <v>26</v>
      </c>
      <c r="H73" s="190">
        <v>26</v>
      </c>
    </row>
    <row r="74" spans="2:8">
      <c r="B74" s="190">
        <v>12</v>
      </c>
      <c r="C74" s="187" t="s">
        <v>570</v>
      </c>
      <c r="D74" s="187" t="s">
        <v>571</v>
      </c>
      <c r="E74" s="187" t="s">
        <v>156</v>
      </c>
      <c r="F74" s="187" t="s">
        <v>140</v>
      </c>
      <c r="G74" s="188">
        <v>30</v>
      </c>
      <c r="H74" s="190">
        <v>26</v>
      </c>
    </row>
    <row r="75" spans="2:8">
      <c r="B75" s="190">
        <v>13</v>
      </c>
      <c r="C75" s="187" t="s">
        <v>406</v>
      </c>
      <c r="D75" s="187" t="s">
        <v>407</v>
      </c>
      <c r="E75" s="187" t="s">
        <v>13</v>
      </c>
      <c r="F75" s="187" t="s">
        <v>84</v>
      </c>
      <c r="G75" s="188">
        <v>17</v>
      </c>
      <c r="H75" s="190">
        <v>17</v>
      </c>
    </row>
    <row r="76" spans="2:8">
      <c r="B76" s="190">
        <v>14</v>
      </c>
      <c r="C76" s="187" t="s">
        <v>510</v>
      </c>
      <c r="D76" s="187" t="s">
        <v>143</v>
      </c>
      <c r="E76" s="187" t="s">
        <v>13</v>
      </c>
      <c r="F76" s="187" t="s">
        <v>84</v>
      </c>
      <c r="G76" s="188">
        <v>16</v>
      </c>
      <c r="H76" s="190">
        <v>16</v>
      </c>
    </row>
    <row r="77" spans="2:8">
      <c r="B77" s="190">
        <v>15</v>
      </c>
      <c r="C77" s="187" t="s">
        <v>46</v>
      </c>
      <c r="D77" s="187" t="s">
        <v>47</v>
      </c>
      <c r="E77" s="187" t="s">
        <v>23</v>
      </c>
      <c r="F77" s="187" t="s">
        <v>84</v>
      </c>
      <c r="G77" s="188">
        <v>12</v>
      </c>
      <c r="H77" s="190">
        <v>12</v>
      </c>
    </row>
    <row r="78" spans="2:8">
      <c r="B78" s="190">
        <v>16</v>
      </c>
      <c r="C78" s="187" t="s">
        <v>142</v>
      </c>
      <c r="D78" s="187" t="s">
        <v>143</v>
      </c>
      <c r="E78" s="187" t="s">
        <v>144</v>
      </c>
      <c r="F78" s="187" t="s">
        <v>138</v>
      </c>
      <c r="G78" s="188">
        <v>9</v>
      </c>
      <c r="H78" s="190">
        <v>9</v>
      </c>
    </row>
    <row r="79" spans="2:8">
      <c r="B79" s="190">
        <v>17</v>
      </c>
      <c r="C79" s="187" t="s">
        <v>314</v>
      </c>
      <c r="D79" s="187" t="s">
        <v>47</v>
      </c>
      <c r="E79" s="187" t="s">
        <v>315</v>
      </c>
      <c r="F79" s="187" t="s">
        <v>141</v>
      </c>
      <c r="G79" s="188">
        <v>8</v>
      </c>
      <c r="H79" s="190">
        <v>8</v>
      </c>
    </row>
    <row r="80" spans="2:8">
      <c r="B80" s="190">
        <v>18</v>
      </c>
      <c r="C80" s="187" t="s">
        <v>342</v>
      </c>
      <c r="D80" s="187" t="s">
        <v>430</v>
      </c>
      <c r="E80" s="187" t="s">
        <v>315</v>
      </c>
      <c r="F80" s="187" t="s">
        <v>141</v>
      </c>
      <c r="G80" s="188">
        <v>7</v>
      </c>
      <c r="H80" s="190">
        <v>7</v>
      </c>
    </row>
    <row r="81" spans="2:8">
      <c r="B81" s="190">
        <v>19</v>
      </c>
      <c r="C81" s="187" t="s">
        <v>719</v>
      </c>
      <c r="D81" s="187" t="s">
        <v>715</v>
      </c>
      <c r="E81" s="187" t="s">
        <v>13</v>
      </c>
      <c r="F81" s="187" t="s">
        <v>84</v>
      </c>
      <c r="G81" s="188">
        <v>5</v>
      </c>
      <c r="H81" s="190">
        <v>5</v>
      </c>
    </row>
    <row r="82" spans="2:8">
      <c r="B82" s="190">
        <v>20</v>
      </c>
      <c r="C82" s="187" t="s">
        <v>136</v>
      </c>
      <c r="D82" s="187" t="s">
        <v>152</v>
      </c>
      <c r="E82" s="187" t="s">
        <v>137</v>
      </c>
      <c r="F82" s="187" t="s">
        <v>138</v>
      </c>
      <c r="G82" s="188">
        <v>5</v>
      </c>
      <c r="H82" s="190">
        <v>5</v>
      </c>
    </row>
    <row r="83" spans="2:8">
      <c r="B83" s="190">
        <v>21</v>
      </c>
      <c r="C83" s="187" t="s">
        <v>288</v>
      </c>
      <c r="D83" s="187" t="s">
        <v>77</v>
      </c>
      <c r="E83" s="187" t="s">
        <v>13</v>
      </c>
      <c r="F83" s="187" t="s">
        <v>84</v>
      </c>
      <c r="G83" s="188">
        <v>5</v>
      </c>
      <c r="H83" s="190">
        <v>5</v>
      </c>
    </row>
    <row r="84" spans="2:8">
      <c r="B84" s="190">
        <v>22</v>
      </c>
      <c r="C84" s="187" t="s">
        <v>34</v>
      </c>
      <c r="D84" s="187" t="s">
        <v>495</v>
      </c>
      <c r="E84" s="187" t="s">
        <v>23</v>
      </c>
      <c r="F84" s="187" t="s">
        <v>84</v>
      </c>
      <c r="G84" s="188">
        <v>3</v>
      </c>
      <c r="H84" s="190">
        <v>3</v>
      </c>
    </row>
    <row r="85" spans="2:8">
      <c r="B85" s="190">
        <v>23</v>
      </c>
      <c r="C85" s="187" t="s">
        <v>439</v>
      </c>
      <c r="D85" s="187" t="s">
        <v>28</v>
      </c>
      <c r="E85" s="187" t="s">
        <v>23</v>
      </c>
      <c r="F85" s="187" t="s">
        <v>84</v>
      </c>
      <c r="G85" s="188">
        <v>2</v>
      </c>
      <c r="H85" s="190">
        <v>2</v>
      </c>
    </row>
    <row r="86" spans="2:8">
      <c r="B86" s="190">
        <v>24</v>
      </c>
      <c r="C86" s="187" t="s">
        <v>554</v>
      </c>
      <c r="D86" s="187" t="s">
        <v>550</v>
      </c>
      <c r="E86" s="187" t="s">
        <v>553</v>
      </c>
      <c r="F86" s="187" t="s">
        <v>140</v>
      </c>
      <c r="G86" s="188">
        <v>2</v>
      </c>
      <c r="H86" s="190">
        <v>2</v>
      </c>
    </row>
    <row r="87" spans="2:8">
      <c r="B87" s="190">
        <v>25</v>
      </c>
      <c r="C87" s="187" t="s">
        <v>727</v>
      </c>
      <c r="D87" s="187" t="s">
        <v>728</v>
      </c>
      <c r="E87" s="187" t="s">
        <v>20</v>
      </c>
      <c r="F87" s="187" t="s">
        <v>84</v>
      </c>
      <c r="G87" s="188">
        <v>2</v>
      </c>
      <c r="H87" s="190">
        <v>2</v>
      </c>
    </row>
    <row r="88" spans="2:8">
      <c r="B88" s="190">
        <v>26</v>
      </c>
      <c r="C88" s="187" t="s">
        <v>437</v>
      </c>
      <c r="D88" s="187" t="s">
        <v>90</v>
      </c>
      <c r="E88" s="187" t="s">
        <v>23</v>
      </c>
      <c r="F88" s="187" t="s">
        <v>84</v>
      </c>
      <c r="G88" s="188">
        <v>2</v>
      </c>
      <c r="H88" s="190">
        <v>2</v>
      </c>
    </row>
    <row r="89" spans="2:8">
      <c r="B89" s="190">
        <v>27</v>
      </c>
      <c r="C89" s="187" t="s">
        <v>317</v>
      </c>
      <c r="D89" s="187" t="s">
        <v>51</v>
      </c>
      <c r="E89" s="187" t="s">
        <v>311</v>
      </c>
      <c r="F89" s="187" t="s">
        <v>140</v>
      </c>
      <c r="G89" s="188">
        <v>2</v>
      </c>
      <c r="H89" s="190">
        <v>2</v>
      </c>
    </row>
    <row r="90" spans="2:8">
      <c r="B90" s="190">
        <v>28</v>
      </c>
      <c r="C90" s="187" t="s">
        <v>226</v>
      </c>
      <c r="D90" s="187" t="s">
        <v>227</v>
      </c>
      <c r="E90" s="187" t="s">
        <v>23</v>
      </c>
      <c r="F90" s="187" t="s">
        <v>84</v>
      </c>
      <c r="G90" s="188">
        <v>1</v>
      </c>
      <c r="H90" s="190">
        <v>1</v>
      </c>
    </row>
    <row r="91" spans="2:8">
      <c r="B91" s="190">
        <v>29</v>
      </c>
      <c r="C91" s="187" t="s">
        <v>702</v>
      </c>
      <c r="D91" s="187" t="s">
        <v>330</v>
      </c>
      <c r="E91" s="187" t="s">
        <v>137</v>
      </c>
      <c r="F91" s="187" t="s">
        <v>138</v>
      </c>
      <c r="G91" s="188">
        <v>0</v>
      </c>
      <c r="H91" s="190">
        <v>0</v>
      </c>
    </row>
    <row r="92" spans="2:8">
      <c r="B92" s="190">
        <v>30</v>
      </c>
      <c r="C92" s="187" t="s">
        <v>290</v>
      </c>
      <c r="D92" s="187" t="s">
        <v>717</v>
      </c>
      <c r="E92" s="187" t="s">
        <v>13</v>
      </c>
      <c r="F92" s="187" t="s">
        <v>84</v>
      </c>
      <c r="G92" s="188">
        <v>0</v>
      </c>
      <c r="H92" s="190">
        <v>0</v>
      </c>
    </row>
    <row r="93" spans="2:8">
      <c r="B93" s="190">
        <v>31</v>
      </c>
      <c r="C93" s="187" t="s">
        <v>347</v>
      </c>
      <c r="D93" s="187" t="s">
        <v>356</v>
      </c>
      <c r="E93" s="187" t="s">
        <v>349</v>
      </c>
      <c r="F93" s="187" t="s">
        <v>141</v>
      </c>
      <c r="G93" s="188">
        <v>0</v>
      </c>
      <c r="H93" s="190">
        <v>0</v>
      </c>
    </row>
    <row r="94" spans="2:8">
      <c r="B94" s="190">
        <v>32</v>
      </c>
      <c r="C94" s="187" t="s">
        <v>730</v>
      </c>
      <c r="D94" s="187" t="s">
        <v>550</v>
      </c>
      <c r="E94" s="187" t="s">
        <v>14</v>
      </c>
      <c r="F94" s="187" t="s">
        <v>84</v>
      </c>
      <c r="G94" s="188">
        <v>0</v>
      </c>
      <c r="H94" s="190">
        <v>0</v>
      </c>
    </row>
    <row r="95" spans="2:8">
      <c r="B95" s="190">
        <v>33</v>
      </c>
      <c r="C95" s="187" t="s">
        <v>742</v>
      </c>
      <c r="D95" s="187" t="s">
        <v>728</v>
      </c>
      <c r="E95" s="187" t="s">
        <v>349</v>
      </c>
      <c r="F95" s="187" t="s">
        <v>141</v>
      </c>
      <c r="G95" s="188">
        <v>0</v>
      </c>
      <c r="H95" s="190">
        <v>0</v>
      </c>
    </row>
    <row r="96" spans="2:8">
      <c r="B96" s="190">
        <v>34</v>
      </c>
      <c r="C96" s="187" t="s">
        <v>434</v>
      </c>
      <c r="D96" s="187" t="s">
        <v>435</v>
      </c>
      <c r="E96" s="187" t="s">
        <v>349</v>
      </c>
      <c r="F96" s="187" t="s">
        <v>141</v>
      </c>
      <c r="G96" s="188">
        <v>0</v>
      </c>
      <c r="H96" s="190">
        <v>0</v>
      </c>
    </row>
    <row r="97" spans="2:8">
      <c r="B97" s="190">
        <v>35</v>
      </c>
      <c r="C97" s="187" t="s">
        <v>275</v>
      </c>
      <c r="D97" s="187" t="s">
        <v>312</v>
      </c>
      <c r="E97" s="187" t="s">
        <v>14</v>
      </c>
      <c r="F97" s="187" t="s">
        <v>84</v>
      </c>
      <c r="G97" s="188">
        <v>0</v>
      </c>
      <c r="H97" s="190">
        <v>0</v>
      </c>
    </row>
    <row r="98" spans="2:8">
      <c r="B98" s="190">
        <v>36</v>
      </c>
      <c r="C98" s="187" t="s">
        <v>572</v>
      </c>
      <c r="D98" s="187" t="s">
        <v>507</v>
      </c>
      <c r="E98" s="187" t="s">
        <v>553</v>
      </c>
      <c r="F98" s="187" t="s">
        <v>140</v>
      </c>
      <c r="G98" s="188">
        <v>0</v>
      </c>
      <c r="H98" s="190">
        <v>0</v>
      </c>
    </row>
    <row r="99" spans="2:8">
      <c r="B99" s="193"/>
      <c r="C99" s="194"/>
      <c r="D99" s="194"/>
      <c r="E99" s="194"/>
      <c r="F99" s="194"/>
      <c r="G99" s="194"/>
      <c r="H99" s="193"/>
    </row>
    <row r="100" spans="2:8" ht="20" customHeight="1">
      <c r="B100" s="457" t="s">
        <v>537</v>
      </c>
      <c r="C100" s="458"/>
      <c r="D100" s="458"/>
      <c r="E100" s="458"/>
      <c r="F100" s="458"/>
      <c r="G100" s="458"/>
      <c r="H100" s="459"/>
    </row>
    <row r="101" spans="2:8">
      <c r="B101" s="199" t="s">
        <v>76</v>
      </c>
      <c r="C101" s="199" t="s">
        <v>0</v>
      </c>
      <c r="D101" s="199" t="s">
        <v>1</v>
      </c>
      <c r="E101" s="199" t="s">
        <v>10</v>
      </c>
      <c r="F101" s="199" t="s">
        <v>83</v>
      </c>
      <c r="G101" s="199" t="s">
        <v>74</v>
      </c>
      <c r="H101" s="199" t="s">
        <v>75</v>
      </c>
    </row>
    <row r="102" spans="2:8">
      <c r="B102" s="190">
        <v>1</v>
      </c>
      <c r="C102" s="187" t="s">
        <v>668</v>
      </c>
      <c r="D102" s="187" t="s">
        <v>5</v>
      </c>
      <c r="E102" s="187" t="s">
        <v>14</v>
      </c>
      <c r="F102" s="187" t="s">
        <v>84</v>
      </c>
      <c r="G102" s="188">
        <v>84</v>
      </c>
      <c r="H102" s="190">
        <v>76</v>
      </c>
    </row>
    <row r="103" spans="2:8">
      <c r="B103" s="190">
        <v>2</v>
      </c>
      <c r="C103" s="187" t="s">
        <v>3</v>
      </c>
      <c r="D103" s="187" t="s">
        <v>107</v>
      </c>
      <c r="E103" s="187" t="s">
        <v>20</v>
      </c>
      <c r="F103" s="187" t="s">
        <v>84</v>
      </c>
      <c r="G103" s="188">
        <v>83</v>
      </c>
      <c r="H103" s="190">
        <v>73</v>
      </c>
    </row>
    <row r="104" spans="2:8">
      <c r="B104" s="190">
        <v>3</v>
      </c>
      <c r="C104" s="187" t="s">
        <v>574</v>
      </c>
      <c r="D104" s="187" t="s">
        <v>575</v>
      </c>
      <c r="E104" s="187" t="s">
        <v>589</v>
      </c>
      <c r="F104" s="187" t="s">
        <v>140</v>
      </c>
      <c r="G104" s="188">
        <v>73</v>
      </c>
      <c r="H104" s="190">
        <v>73</v>
      </c>
    </row>
    <row r="105" spans="2:8">
      <c r="B105" s="190">
        <v>4</v>
      </c>
      <c r="C105" s="187" t="s">
        <v>551</v>
      </c>
      <c r="D105" s="187" t="s">
        <v>552</v>
      </c>
      <c r="E105" s="187" t="s">
        <v>264</v>
      </c>
      <c r="F105" s="187" t="s">
        <v>84</v>
      </c>
      <c r="G105" s="188">
        <v>83</v>
      </c>
      <c r="H105" s="190">
        <v>72</v>
      </c>
    </row>
    <row r="106" spans="2:8">
      <c r="B106" s="190">
        <v>5</v>
      </c>
      <c r="C106" s="187" t="s">
        <v>465</v>
      </c>
      <c r="D106" s="187" t="s">
        <v>32</v>
      </c>
      <c r="E106" s="187" t="s">
        <v>23</v>
      </c>
      <c r="F106" s="187" t="s">
        <v>84</v>
      </c>
      <c r="G106" s="188">
        <v>71</v>
      </c>
      <c r="H106" s="190">
        <v>67</v>
      </c>
    </row>
    <row r="107" spans="2:8">
      <c r="B107" s="190">
        <v>6</v>
      </c>
      <c r="C107" s="187" t="s">
        <v>376</v>
      </c>
      <c r="D107" s="187" t="s">
        <v>377</v>
      </c>
      <c r="E107" s="187" t="s">
        <v>264</v>
      </c>
      <c r="F107" s="187" t="s">
        <v>84</v>
      </c>
      <c r="G107" s="188">
        <v>65</v>
      </c>
      <c r="H107" s="190">
        <v>56</v>
      </c>
    </row>
    <row r="108" spans="2:8">
      <c r="B108" s="190">
        <v>7</v>
      </c>
      <c r="C108" s="187" t="s">
        <v>253</v>
      </c>
      <c r="D108" s="187" t="s">
        <v>287</v>
      </c>
      <c r="E108" s="187" t="s">
        <v>14</v>
      </c>
      <c r="F108" s="187" t="s">
        <v>84</v>
      </c>
      <c r="G108" s="188">
        <v>55</v>
      </c>
      <c r="H108" s="190">
        <v>50</v>
      </c>
    </row>
    <row r="109" spans="2:8">
      <c r="B109" s="190">
        <v>8</v>
      </c>
      <c r="C109" s="187" t="s">
        <v>26</v>
      </c>
      <c r="D109" s="187" t="s">
        <v>114</v>
      </c>
      <c r="E109" s="187" t="s">
        <v>20</v>
      </c>
      <c r="F109" s="187" t="s">
        <v>84</v>
      </c>
      <c r="G109" s="188">
        <v>50</v>
      </c>
      <c r="H109" s="190">
        <v>47</v>
      </c>
    </row>
    <row r="110" spans="2:8">
      <c r="B110" s="190">
        <v>9</v>
      </c>
      <c r="C110" s="187" t="s">
        <v>231</v>
      </c>
      <c r="D110" s="187" t="s">
        <v>9</v>
      </c>
      <c r="E110" s="187" t="s">
        <v>23</v>
      </c>
      <c r="F110" s="187" t="s">
        <v>84</v>
      </c>
      <c r="G110" s="188">
        <v>47</v>
      </c>
      <c r="H110" s="190">
        <v>42</v>
      </c>
    </row>
    <row r="111" spans="2:8">
      <c r="B111" s="190">
        <v>10</v>
      </c>
      <c r="C111" s="187" t="s">
        <v>443</v>
      </c>
      <c r="D111" s="187" t="s">
        <v>308</v>
      </c>
      <c r="E111" s="187" t="s">
        <v>661</v>
      </c>
      <c r="F111" s="187" t="s">
        <v>141</v>
      </c>
      <c r="G111" s="188">
        <v>37</v>
      </c>
      <c r="H111" s="190">
        <v>37</v>
      </c>
    </row>
    <row r="112" spans="2:8">
      <c r="B112" s="190">
        <v>11</v>
      </c>
      <c r="C112" s="187" t="s">
        <v>87</v>
      </c>
      <c r="D112" s="187" t="s">
        <v>296</v>
      </c>
      <c r="E112" s="187" t="s">
        <v>14</v>
      </c>
      <c r="F112" s="187" t="s">
        <v>84</v>
      </c>
      <c r="G112" s="188">
        <v>27</v>
      </c>
      <c r="H112" s="190">
        <v>27</v>
      </c>
    </row>
    <row r="113" spans="2:8">
      <c r="B113" s="190">
        <v>12</v>
      </c>
      <c r="C113" s="187" t="s">
        <v>36</v>
      </c>
      <c r="D113" s="187" t="s">
        <v>255</v>
      </c>
      <c r="E113" s="187" t="s">
        <v>14</v>
      </c>
      <c r="F113" s="187" t="s">
        <v>84</v>
      </c>
      <c r="G113" s="188">
        <v>25</v>
      </c>
      <c r="H113" s="190">
        <v>25</v>
      </c>
    </row>
    <row r="114" spans="2:8">
      <c r="B114" s="190">
        <v>13</v>
      </c>
      <c r="C114" s="187" t="s">
        <v>231</v>
      </c>
      <c r="D114" s="187" t="s">
        <v>232</v>
      </c>
      <c r="E114" s="187" t="s">
        <v>23</v>
      </c>
      <c r="F114" s="187" t="s">
        <v>84</v>
      </c>
      <c r="G114" s="188">
        <v>24</v>
      </c>
      <c r="H114" s="190">
        <v>24</v>
      </c>
    </row>
    <row r="115" spans="2:8">
      <c r="B115" s="190">
        <v>14</v>
      </c>
      <c r="C115" s="187" t="s">
        <v>657</v>
      </c>
      <c r="D115" s="187" t="s">
        <v>576</v>
      </c>
      <c r="E115" s="187" t="s">
        <v>13</v>
      </c>
      <c r="F115" s="187" t="s">
        <v>84</v>
      </c>
      <c r="G115" s="188">
        <v>16</v>
      </c>
      <c r="H115" s="190">
        <v>16</v>
      </c>
    </row>
    <row r="116" spans="2:8">
      <c r="B116" s="190">
        <v>15</v>
      </c>
      <c r="C116" s="187" t="s">
        <v>670</v>
      </c>
      <c r="D116" s="187" t="s">
        <v>671</v>
      </c>
      <c r="E116" s="187" t="s">
        <v>23</v>
      </c>
      <c r="F116" s="187" t="s">
        <v>84</v>
      </c>
      <c r="G116" s="188">
        <v>10</v>
      </c>
      <c r="H116" s="190">
        <v>10</v>
      </c>
    </row>
    <row r="117" spans="2:8">
      <c r="B117" s="190">
        <v>16</v>
      </c>
      <c r="C117" s="187" t="s">
        <v>87</v>
      </c>
      <c r="D117" s="187" t="s">
        <v>552</v>
      </c>
      <c r="E117" s="187" t="s">
        <v>14</v>
      </c>
      <c r="F117" s="187" t="s">
        <v>84</v>
      </c>
      <c r="G117" s="188">
        <v>8</v>
      </c>
      <c r="H117" s="190">
        <v>8</v>
      </c>
    </row>
    <row r="118" spans="2:8">
      <c r="B118" s="190">
        <v>17</v>
      </c>
      <c r="C118" s="187" t="s">
        <v>673</v>
      </c>
      <c r="D118" s="187" t="s">
        <v>77</v>
      </c>
      <c r="E118" s="187" t="s">
        <v>674</v>
      </c>
      <c r="F118" s="187" t="s">
        <v>141</v>
      </c>
      <c r="G118" s="188">
        <v>8</v>
      </c>
      <c r="H118" s="190">
        <v>8</v>
      </c>
    </row>
    <row r="119" spans="2:8">
      <c r="B119" s="190">
        <v>18</v>
      </c>
      <c r="C119" s="187" t="s">
        <v>57</v>
      </c>
      <c r="D119" s="187" t="s">
        <v>39</v>
      </c>
      <c r="E119" s="187" t="s">
        <v>13</v>
      </c>
      <c r="F119" s="187" t="s">
        <v>84</v>
      </c>
      <c r="G119" s="188">
        <v>4</v>
      </c>
      <c r="H119" s="190">
        <v>4</v>
      </c>
    </row>
    <row r="120" spans="2:8">
      <c r="B120" s="190">
        <v>19</v>
      </c>
      <c r="C120" s="187" t="s">
        <v>59</v>
      </c>
      <c r="D120" s="187" t="s">
        <v>112</v>
      </c>
      <c r="E120" s="187" t="s">
        <v>13</v>
      </c>
      <c r="F120" s="187" t="s">
        <v>84</v>
      </c>
      <c r="G120" s="188">
        <v>4</v>
      </c>
      <c r="H120" s="190">
        <v>4</v>
      </c>
    </row>
    <row r="121" spans="2:8">
      <c r="B121" s="190">
        <v>20</v>
      </c>
      <c r="C121" s="187" t="s">
        <v>673</v>
      </c>
      <c r="D121" s="187" t="s">
        <v>678</v>
      </c>
      <c r="E121" s="187" t="s">
        <v>674</v>
      </c>
      <c r="F121" s="187" t="s">
        <v>141</v>
      </c>
      <c r="G121" s="188">
        <v>3</v>
      </c>
      <c r="H121" s="190">
        <v>3</v>
      </c>
    </row>
    <row r="122" spans="2:8">
      <c r="B122" s="190">
        <v>21</v>
      </c>
      <c r="C122" s="187" t="s">
        <v>412</v>
      </c>
      <c r="D122" s="187" t="s">
        <v>127</v>
      </c>
      <c r="E122" s="187" t="s">
        <v>746</v>
      </c>
      <c r="F122" s="187" t="s">
        <v>141</v>
      </c>
      <c r="G122" s="188">
        <v>1</v>
      </c>
      <c r="H122" s="190">
        <v>1</v>
      </c>
    </row>
    <row r="123" spans="2:8">
      <c r="B123" s="190">
        <v>22</v>
      </c>
      <c r="C123" s="187" t="s">
        <v>723</v>
      </c>
      <c r="D123" s="187" t="s">
        <v>308</v>
      </c>
      <c r="E123" s="187" t="s">
        <v>591</v>
      </c>
      <c r="F123" s="187" t="s">
        <v>140</v>
      </c>
      <c r="G123" s="188">
        <v>1</v>
      </c>
      <c r="H123" s="190">
        <v>1</v>
      </c>
    </row>
    <row r="124" spans="2:8">
      <c r="B124" s="190">
        <v>23</v>
      </c>
      <c r="C124" s="187" t="s">
        <v>670</v>
      </c>
      <c r="D124" s="187" t="s">
        <v>105</v>
      </c>
      <c r="E124" s="187" t="s">
        <v>23</v>
      </c>
      <c r="F124" s="187" t="s">
        <v>84</v>
      </c>
      <c r="G124" s="188">
        <v>1</v>
      </c>
      <c r="H124" s="190">
        <v>1</v>
      </c>
    </row>
    <row r="125" spans="2:8">
      <c r="B125" s="190">
        <v>24</v>
      </c>
      <c r="C125" s="187" t="s">
        <v>222</v>
      </c>
      <c r="D125" s="187" t="s">
        <v>223</v>
      </c>
      <c r="E125" s="187" t="s">
        <v>264</v>
      </c>
      <c r="F125" s="187" t="s">
        <v>84</v>
      </c>
      <c r="G125" s="188">
        <v>0</v>
      </c>
      <c r="H125" s="190">
        <v>0</v>
      </c>
    </row>
    <row r="126" spans="2:8">
      <c r="B126" s="190">
        <v>25</v>
      </c>
      <c r="C126" s="187" t="s">
        <v>388</v>
      </c>
      <c r="D126" s="187" t="s">
        <v>39</v>
      </c>
      <c r="E126" s="187" t="s">
        <v>591</v>
      </c>
      <c r="F126" s="187" t="s">
        <v>140</v>
      </c>
      <c r="G126" s="188">
        <v>0</v>
      </c>
      <c r="H126" s="190">
        <v>0</v>
      </c>
    </row>
    <row r="127" spans="2:8">
      <c r="B127" s="190">
        <v>26</v>
      </c>
      <c r="C127" s="187" t="s">
        <v>388</v>
      </c>
      <c r="D127" s="187" t="s">
        <v>576</v>
      </c>
      <c r="E127" s="187" t="s">
        <v>591</v>
      </c>
      <c r="F127" s="187" t="s">
        <v>140</v>
      </c>
      <c r="G127" s="188">
        <v>0</v>
      </c>
      <c r="H127" s="190">
        <v>0</v>
      </c>
    </row>
    <row r="128" spans="2:8">
      <c r="B128" s="193"/>
      <c r="C128" s="194"/>
      <c r="D128" s="194"/>
      <c r="E128" s="194"/>
      <c r="F128" s="194"/>
      <c r="G128" s="194"/>
      <c r="H128" s="193"/>
    </row>
    <row r="129" spans="2:8" ht="20" customHeight="1">
      <c r="B129" s="457" t="s">
        <v>538</v>
      </c>
      <c r="C129" s="458"/>
      <c r="D129" s="458"/>
      <c r="E129" s="458"/>
      <c r="F129" s="458"/>
      <c r="G129" s="458"/>
      <c r="H129" s="459"/>
    </row>
    <row r="130" spans="2:8">
      <c r="B130" s="199" t="s">
        <v>76</v>
      </c>
      <c r="C130" s="199" t="s">
        <v>0</v>
      </c>
      <c r="D130" s="199" t="s">
        <v>1</v>
      </c>
      <c r="E130" s="199" t="s">
        <v>10</v>
      </c>
      <c r="F130" s="199" t="s">
        <v>83</v>
      </c>
      <c r="G130" s="199" t="s">
        <v>74</v>
      </c>
      <c r="H130" s="199" t="s">
        <v>75</v>
      </c>
    </row>
    <row r="131" spans="2:8">
      <c r="B131" s="190">
        <v>1</v>
      </c>
      <c r="C131" s="187" t="s">
        <v>338</v>
      </c>
      <c r="D131" s="187" t="s">
        <v>37</v>
      </c>
      <c r="E131" s="187" t="s">
        <v>14</v>
      </c>
      <c r="F131" s="187" t="s">
        <v>84</v>
      </c>
      <c r="G131" s="188">
        <v>117</v>
      </c>
      <c r="H131" s="190">
        <v>100</v>
      </c>
    </row>
    <row r="132" spans="2:8">
      <c r="B132" s="190">
        <v>2</v>
      </c>
      <c r="C132" s="187" t="s">
        <v>253</v>
      </c>
      <c r="D132" s="187" t="s">
        <v>58</v>
      </c>
      <c r="E132" s="187" t="s">
        <v>14</v>
      </c>
      <c r="F132" s="187" t="s">
        <v>84</v>
      </c>
      <c r="G132" s="188">
        <v>91</v>
      </c>
      <c r="H132" s="190">
        <v>80</v>
      </c>
    </row>
    <row r="133" spans="2:8">
      <c r="B133" s="190">
        <v>3</v>
      </c>
      <c r="C133" s="187" t="s">
        <v>664</v>
      </c>
      <c r="D133" s="187" t="s">
        <v>577</v>
      </c>
      <c r="E133" s="187" t="s">
        <v>14</v>
      </c>
      <c r="F133" s="187" t="s">
        <v>84</v>
      </c>
      <c r="G133" s="188">
        <v>67</v>
      </c>
      <c r="H133" s="190">
        <v>67</v>
      </c>
    </row>
    <row r="134" spans="2:8">
      <c r="B134" s="190">
        <v>4</v>
      </c>
      <c r="C134" s="187" t="s">
        <v>489</v>
      </c>
      <c r="D134" s="187" t="s">
        <v>490</v>
      </c>
      <c r="E134" s="187" t="s">
        <v>144</v>
      </c>
      <c r="F134" s="187" t="s">
        <v>138</v>
      </c>
      <c r="G134" s="188">
        <v>59</v>
      </c>
      <c r="H134" s="190">
        <v>59</v>
      </c>
    </row>
    <row r="135" spans="2:8">
      <c r="B135" s="190">
        <v>5</v>
      </c>
      <c r="C135" s="187" t="s">
        <v>684</v>
      </c>
      <c r="D135" s="187" t="s">
        <v>685</v>
      </c>
      <c r="E135" s="187" t="s">
        <v>13</v>
      </c>
      <c r="F135" s="187" t="s">
        <v>84</v>
      </c>
      <c r="G135" s="188">
        <v>40</v>
      </c>
      <c r="H135" s="190">
        <v>40</v>
      </c>
    </row>
    <row r="136" spans="2:8">
      <c r="B136" s="190">
        <v>6</v>
      </c>
      <c r="C136" s="187" t="s">
        <v>131</v>
      </c>
      <c r="D136" s="187" t="s">
        <v>132</v>
      </c>
      <c r="E136" s="185" t="s">
        <v>13</v>
      </c>
      <c r="F136" s="187" t="s">
        <v>84</v>
      </c>
      <c r="G136" s="188">
        <v>36</v>
      </c>
      <c r="H136" s="190">
        <v>36</v>
      </c>
    </row>
    <row r="137" spans="2:8">
      <c r="B137" s="190">
        <v>7</v>
      </c>
      <c r="C137" s="187" t="s">
        <v>697</v>
      </c>
      <c r="D137" s="187" t="s">
        <v>698</v>
      </c>
      <c r="E137" s="187" t="s">
        <v>14</v>
      </c>
      <c r="F137" s="187" t="s">
        <v>84</v>
      </c>
      <c r="G137" s="188">
        <v>34</v>
      </c>
      <c r="H137" s="190">
        <v>34</v>
      </c>
    </row>
    <row r="138" spans="2:8">
      <c r="B138" s="190">
        <v>8</v>
      </c>
      <c r="C138" s="187" t="s">
        <v>41</v>
      </c>
      <c r="D138" s="187" t="s">
        <v>61</v>
      </c>
      <c r="E138" s="187" t="s">
        <v>23</v>
      </c>
      <c r="F138" s="187" t="s">
        <v>84</v>
      </c>
      <c r="G138" s="188">
        <v>32</v>
      </c>
      <c r="H138" s="190">
        <v>32</v>
      </c>
    </row>
    <row r="139" spans="2:8">
      <c r="B139" s="190">
        <v>9</v>
      </c>
      <c r="C139" s="187" t="s">
        <v>680</v>
      </c>
      <c r="D139" s="187" t="s">
        <v>308</v>
      </c>
      <c r="E139" s="187" t="s">
        <v>23</v>
      </c>
      <c r="F139" s="187" t="s">
        <v>84</v>
      </c>
      <c r="G139" s="188">
        <v>28</v>
      </c>
      <c r="H139" s="190">
        <v>28</v>
      </c>
    </row>
    <row r="140" spans="2:8">
      <c r="B140" s="190">
        <v>10</v>
      </c>
      <c r="C140" s="187" t="s">
        <v>59</v>
      </c>
      <c r="D140" s="187" t="s">
        <v>25</v>
      </c>
      <c r="E140" s="187" t="s">
        <v>13</v>
      </c>
      <c r="F140" s="187" t="s">
        <v>84</v>
      </c>
      <c r="G140" s="188">
        <v>18</v>
      </c>
      <c r="H140" s="190">
        <v>18</v>
      </c>
    </row>
    <row r="141" spans="2:8">
      <c r="B141" s="190">
        <v>11</v>
      </c>
      <c r="C141" s="187" t="s">
        <v>385</v>
      </c>
      <c r="D141" s="187" t="s">
        <v>386</v>
      </c>
      <c r="E141" s="187" t="s">
        <v>156</v>
      </c>
      <c r="F141" s="187" t="s">
        <v>140</v>
      </c>
      <c r="G141" s="188">
        <v>17</v>
      </c>
      <c r="H141" s="190">
        <v>17</v>
      </c>
    </row>
    <row r="142" spans="2:8">
      <c r="B142" s="190">
        <v>12</v>
      </c>
      <c r="C142" s="187" t="s">
        <v>719</v>
      </c>
      <c r="D142" s="187" t="s">
        <v>720</v>
      </c>
      <c r="E142" s="187" t="s">
        <v>13</v>
      </c>
      <c r="F142" s="187" t="s">
        <v>84</v>
      </c>
      <c r="G142" s="188">
        <v>17</v>
      </c>
      <c r="H142" s="190">
        <v>17</v>
      </c>
    </row>
    <row r="143" spans="2:8">
      <c r="B143" s="190">
        <v>13</v>
      </c>
      <c r="C143" s="187" t="s">
        <v>682</v>
      </c>
      <c r="D143" s="187" t="s">
        <v>30</v>
      </c>
      <c r="E143" s="187" t="s">
        <v>23</v>
      </c>
      <c r="F143" s="187" t="s">
        <v>84</v>
      </c>
      <c r="G143" s="188">
        <v>11</v>
      </c>
      <c r="H143" s="190">
        <v>11</v>
      </c>
    </row>
    <row r="144" spans="2:8">
      <c r="B144" s="190">
        <v>14</v>
      </c>
      <c r="C144" s="187" t="s">
        <v>366</v>
      </c>
      <c r="D144" s="187" t="s">
        <v>149</v>
      </c>
      <c r="E144" s="187" t="s">
        <v>311</v>
      </c>
      <c r="F144" s="187" t="s">
        <v>140</v>
      </c>
      <c r="G144" s="188">
        <v>10</v>
      </c>
      <c r="H144" s="190">
        <v>10</v>
      </c>
    </row>
  </sheetData>
  <mergeCells count="7">
    <mergeCell ref="B129:H129"/>
    <mergeCell ref="B2:H2"/>
    <mergeCell ref="B7:H7"/>
    <mergeCell ref="B18:H18"/>
    <mergeCell ref="B39:H39"/>
    <mergeCell ref="B61:H61"/>
    <mergeCell ref="B100:H100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B2:G32"/>
  <sheetViews>
    <sheetView workbookViewId="0">
      <selection activeCell="I33" sqref="I33"/>
    </sheetView>
  </sheetViews>
  <sheetFormatPr baseColWidth="10" defaultRowHeight="14" x14ac:dyDescent="0"/>
  <cols>
    <col min="1" max="1" width="3.5" customWidth="1"/>
    <col min="3" max="3" width="20.33203125" customWidth="1"/>
    <col min="4" max="4" width="16.5" customWidth="1"/>
    <col min="5" max="5" width="16.6640625" customWidth="1"/>
    <col min="6" max="6" width="10.83203125" customWidth="1"/>
    <col min="7" max="7" width="11.33203125" customWidth="1"/>
  </cols>
  <sheetData>
    <row r="2" spans="2:7" ht="20" customHeight="1">
      <c r="B2" s="463" t="s">
        <v>692</v>
      </c>
      <c r="C2" s="463"/>
      <c r="D2" s="463"/>
      <c r="E2" s="463"/>
      <c r="F2" s="463"/>
      <c r="G2" s="463"/>
    </row>
    <row r="3" spans="2:7">
      <c r="B3" s="197" t="s">
        <v>76</v>
      </c>
      <c r="C3" s="197" t="s">
        <v>0</v>
      </c>
      <c r="D3" s="197" t="s">
        <v>1</v>
      </c>
      <c r="E3" s="197" t="s">
        <v>10</v>
      </c>
      <c r="F3" s="197" t="s">
        <v>74</v>
      </c>
      <c r="G3" s="197" t="s">
        <v>75</v>
      </c>
    </row>
    <row r="4" spans="2:7">
      <c r="B4" s="189">
        <v>1</v>
      </c>
      <c r="C4" s="185" t="s">
        <v>36</v>
      </c>
      <c r="D4" s="185" t="s">
        <v>37</v>
      </c>
      <c r="E4" s="185" t="s">
        <v>14</v>
      </c>
      <c r="F4" s="186">
        <v>120</v>
      </c>
      <c r="G4" s="189">
        <v>100</v>
      </c>
    </row>
    <row r="5" spans="2:7">
      <c r="B5" s="85"/>
      <c r="C5" s="85"/>
      <c r="D5" s="85"/>
      <c r="E5" s="85"/>
      <c r="F5" s="85"/>
      <c r="G5" s="85"/>
    </row>
    <row r="6" spans="2:7" ht="20" customHeight="1">
      <c r="B6" s="463" t="s">
        <v>539</v>
      </c>
      <c r="C6" s="463"/>
      <c r="D6" s="463"/>
      <c r="E6" s="463"/>
      <c r="F6" s="463"/>
      <c r="G6" s="463"/>
    </row>
    <row r="7" spans="2:7">
      <c r="B7" s="197" t="s">
        <v>76</v>
      </c>
      <c r="C7" s="197" t="s">
        <v>0</v>
      </c>
      <c r="D7" s="197" t="s">
        <v>1</v>
      </c>
      <c r="E7" s="197" t="s">
        <v>10</v>
      </c>
      <c r="F7" s="197" t="s">
        <v>74</v>
      </c>
      <c r="G7" s="197" t="s">
        <v>75</v>
      </c>
    </row>
    <row r="8" spans="2:7">
      <c r="B8" s="189">
        <v>1</v>
      </c>
      <c r="C8" s="185" t="s">
        <v>87</v>
      </c>
      <c r="D8" s="185" t="s">
        <v>37</v>
      </c>
      <c r="E8" s="185" t="s">
        <v>14</v>
      </c>
      <c r="F8" s="186">
        <v>60</v>
      </c>
      <c r="G8" s="189">
        <v>60</v>
      </c>
    </row>
    <row r="9" spans="2:7">
      <c r="B9" s="85"/>
      <c r="C9" s="85"/>
      <c r="D9" s="85"/>
      <c r="E9" s="85"/>
      <c r="F9" s="85"/>
      <c r="G9" s="85"/>
    </row>
    <row r="10" spans="2:7" ht="20" customHeight="1">
      <c r="B10" s="463" t="s">
        <v>540</v>
      </c>
      <c r="C10" s="463"/>
      <c r="D10" s="463"/>
      <c r="E10" s="463"/>
      <c r="F10" s="463"/>
      <c r="G10" s="463"/>
    </row>
    <row r="11" spans="2:7">
      <c r="B11" s="197" t="s">
        <v>76</v>
      </c>
      <c r="C11" s="197" t="s">
        <v>0</v>
      </c>
      <c r="D11" s="197" t="s">
        <v>1</v>
      </c>
      <c r="E11" s="197" t="s">
        <v>10</v>
      </c>
      <c r="F11" s="197" t="s">
        <v>74</v>
      </c>
      <c r="G11" s="197" t="s">
        <v>75</v>
      </c>
    </row>
    <row r="12" spans="2:7">
      <c r="B12" s="189">
        <v>1</v>
      </c>
      <c r="C12" s="185" t="s">
        <v>26</v>
      </c>
      <c r="D12" s="185" t="s">
        <v>58</v>
      </c>
      <c r="E12" s="185" t="s">
        <v>20</v>
      </c>
      <c r="F12" s="186">
        <v>120</v>
      </c>
      <c r="G12" s="189">
        <v>100</v>
      </c>
    </row>
    <row r="13" spans="2:7">
      <c r="B13" s="85"/>
      <c r="C13" s="85"/>
      <c r="D13" s="85"/>
      <c r="E13" s="85"/>
      <c r="F13" s="85"/>
      <c r="G13" s="85"/>
    </row>
    <row r="14" spans="2:7" ht="20" customHeight="1">
      <c r="B14" s="463" t="s">
        <v>541</v>
      </c>
      <c r="C14" s="463"/>
      <c r="D14" s="463"/>
      <c r="E14" s="463"/>
      <c r="F14" s="463"/>
      <c r="G14" s="463"/>
    </row>
    <row r="15" spans="2:7">
      <c r="B15" s="197" t="s">
        <v>76</v>
      </c>
      <c r="C15" s="197" t="s">
        <v>0</v>
      </c>
      <c r="D15" s="197" t="s">
        <v>1</v>
      </c>
      <c r="E15" s="197" t="s">
        <v>10</v>
      </c>
      <c r="F15" s="197" t="s">
        <v>74</v>
      </c>
      <c r="G15" s="197" t="s">
        <v>75</v>
      </c>
    </row>
    <row r="16" spans="2:7">
      <c r="B16" s="189">
        <v>1</v>
      </c>
      <c r="C16" s="185" t="s">
        <v>26</v>
      </c>
      <c r="D16" s="185" t="s">
        <v>478</v>
      </c>
      <c r="E16" s="185" t="s">
        <v>20</v>
      </c>
      <c r="F16" s="186">
        <v>120</v>
      </c>
      <c r="G16" s="189">
        <v>100</v>
      </c>
    </row>
    <row r="17" spans="2:7">
      <c r="B17" s="189">
        <v>2</v>
      </c>
      <c r="C17" s="185" t="s">
        <v>730</v>
      </c>
      <c r="D17" s="185" t="s">
        <v>550</v>
      </c>
      <c r="E17" s="185" t="s">
        <v>14</v>
      </c>
      <c r="F17" s="186">
        <v>17</v>
      </c>
      <c r="G17" s="189">
        <v>17</v>
      </c>
    </row>
    <row r="18" spans="2:7">
      <c r="B18" s="85"/>
      <c r="C18" s="85"/>
      <c r="D18" s="85"/>
      <c r="E18" s="85"/>
      <c r="F18" s="85"/>
      <c r="G18" s="85"/>
    </row>
    <row r="19" spans="2:7" ht="20" customHeight="1">
      <c r="B19" s="463" t="s">
        <v>542</v>
      </c>
      <c r="C19" s="463"/>
      <c r="D19" s="463"/>
      <c r="E19" s="463"/>
      <c r="F19" s="463"/>
      <c r="G19" s="463"/>
    </row>
    <row r="20" spans="2:7">
      <c r="B20" s="197" t="s">
        <v>76</v>
      </c>
      <c r="C20" s="197" t="s">
        <v>0</v>
      </c>
      <c r="D20" s="197" t="s">
        <v>1</v>
      </c>
      <c r="E20" s="197" t="s">
        <v>10</v>
      </c>
      <c r="F20" s="197" t="s">
        <v>74</v>
      </c>
      <c r="G20" s="197" t="s">
        <v>75</v>
      </c>
    </row>
    <row r="21" spans="2:7">
      <c r="B21" s="189">
        <v>1</v>
      </c>
      <c r="C21" s="185" t="s">
        <v>26</v>
      </c>
      <c r="D21" s="185" t="s">
        <v>114</v>
      </c>
      <c r="E21" s="185" t="s">
        <v>20</v>
      </c>
      <c r="F21" s="186">
        <v>112</v>
      </c>
      <c r="G21" s="189">
        <v>97</v>
      </c>
    </row>
    <row r="22" spans="2:7">
      <c r="B22" s="189">
        <v>2</v>
      </c>
      <c r="C22" s="185" t="s">
        <v>231</v>
      </c>
      <c r="D22" s="185" t="s">
        <v>9</v>
      </c>
      <c r="E22" s="185" t="s">
        <v>23</v>
      </c>
      <c r="F22" s="186">
        <v>99</v>
      </c>
      <c r="G22" s="189">
        <v>84</v>
      </c>
    </row>
    <row r="23" spans="2:7">
      <c r="B23" s="189">
        <v>3</v>
      </c>
      <c r="C23" s="185" t="s">
        <v>87</v>
      </c>
      <c r="D23" s="185" t="s">
        <v>296</v>
      </c>
      <c r="E23" s="185" t="s">
        <v>14</v>
      </c>
      <c r="F23" s="186">
        <v>71</v>
      </c>
      <c r="G23" s="189">
        <v>71</v>
      </c>
    </row>
    <row r="24" spans="2:7">
      <c r="B24" s="189">
        <v>4</v>
      </c>
      <c r="C24" s="185" t="s">
        <v>36</v>
      </c>
      <c r="D24" s="185" t="s">
        <v>255</v>
      </c>
      <c r="E24" s="185" t="s">
        <v>14</v>
      </c>
      <c r="F24" s="186">
        <v>58</v>
      </c>
      <c r="G24" s="189">
        <v>58</v>
      </c>
    </row>
    <row r="25" spans="2:7">
      <c r="B25" s="189">
        <v>5</v>
      </c>
      <c r="C25" s="185" t="s">
        <v>59</v>
      </c>
      <c r="D25" s="185" t="s">
        <v>112</v>
      </c>
      <c r="E25" s="185" t="s">
        <v>13</v>
      </c>
      <c r="F25" s="186">
        <v>17</v>
      </c>
      <c r="G25" s="189">
        <v>17</v>
      </c>
    </row>
    <row r="26" spans="2:7">
      <c r="B26" s="189">
        <v>6</v>
      </c>
      <c r="C26" s="185" t="s">
        <v>670</v>
      </c>
      <c r="D26" s="185" t="s">
        <v>105</v>
      </c>
      <c r="E26" s="185" t="s">
        <v>23</v>
      </c>
      <c r="F26" s="186">
        <v>13</v>
      </c>
      <c r="G26" s="189">
        <v>13</v>
      </c>
    </row>
    <row r="27" spans="2:7">
      <c r="B27" s="85"/>
      <c r="C27" s="85"/>
      <c r="D27" s="85"/>
      <c r="E27" s="85"/>
      <c r="F27" s="85"/>
      <c r="G27" s="85"/>
    </row>
    <row r="28" spans="2:7" ht="20" customHeight="1">
      <c r="B28" s="463" t="s">
        <v>543</v>
      </c>
      <c r="C28" s="463"/>
      <c r="D28" s="463"/>
      <c r="E28" s="463"/>
      <c r="F28" s="463"/>
      <c r="G28" s="463"/>
    </row>
    <row r="29" spans="2:7">
      <c r="B29" s="197" t="s">
        <v>76</v>
      </c>
      <c r="C29" s="197" t="s">
        <v>0</v>
      </c>
      <c r="D29" s="197" t="s">
        <v>1</v>
      </c>
      <c r="E29" s="197" t="s">
        <v>10</v>
      </c>
      <c r="F29" s="197" t="s">
        <v>74</v>
      </c>
      <c r="G29" s="197" t="s">
        <v>75</v>
      </c>
    </row>
    <row r="30" spans="2:7">
      <c r="B30" s="189">
        <v>1</v>
      </c>
      <c r="C30" s="185" t="s">
        <v>338</v>
      </c>
      <c r="D30" s="185" t="s">
        <v>37</v>
      </c>
      <c r="E30" s="185" t="s">
        <v>14</v>
      </c>
      <c r="F30" s="186">
        <v>117</v>
      </c>
      <c r="G30" s="189">
        <v>100</v>
      </c>
    </row>
    <row r="31" spans="2:7">
      <c r="B31" s="189">
        <v>2</v>
      </c>
      <c r="C31" s="185" t="s">
        <v>253</v>
      </c>
      <c r="D31" s="185" t="s">
        <v>58</v>
      </c>
      <c r="E31" s="185" t="s">
        <v>14</v>
      </c>
      <c r="F31" s="186">
        <v>103</v>
      </c>
      <c r="G31" s="189">
        <v>88</v>
      </c>
    </row>
    <row r="32" spans="2:7">
      <c r="B32" s="189">
        <v>3</v>
      </c>
      <c r="C32" s="185" t="s">
        <v>664</v>
      </c>
      <c r="D32" s="185" t="s">
        <v>577</v>
      </c>
      <c r="E32" s="185" t="s">
        <v>14</v>
      </c>
      <c r="F32" s="186">
        <v>77</v>
      </c>
      <c r="G32" s="189">
        <v>77</v>
      </c>
    </row>
  </sheetData>
  <mergeCells count="6">
    <mergeCell ref="B28:G28"/>
    <mergeCell ref="B2:G2"/>
    <mergeCell ref="B6:G6"/>
    <mergeCell ref="B10:G10"/>
    <mergeCell ref="B14:G14"/>
    <mergeCell ref="B19:G1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B2:H35"/>
  <sheetViews>
    <sheetView topLeftCell="A2" workbookViewId="0">
      <selection activeCell="F27" sqref="F27"/>
    </sheetView>
  </sheetViews>
  <sheetFormatPr baseColWidth="10" defaultRowHeight="14" x14ac:dyDescent="0"/>
  <cols>
    <col min="1" max="1" width="3.1640625" customWidth="1"/>
    <col min="3" max="3" width="19.5" bestFit="1" customWidth="1"/>
    <col min="5" max="5" width="17.33203125" customWidth="1"/>
    <col min="6" max="6" width="16.33203125" customWidth="1"/>
  </cols>
  <sheetData>
    <row r="2" spans="2:8" ht="20" customHeight="1">
      <c r="B2" s="463" t="s">
        <v>693</v>
      </c>
      <c r="C2" s="463"/>
      <c r="D2" s="463"/>
      <c r="E2" s="463"/>
      <c r="F2" s="463"/>
      <c r="G2" s="463"/>
      <c r="H2" s="463"/>
    </row>
    <row r="3" spans="2:8">
      <c r="B3" s="199" t="s">
        <v>76</v>
      </c>
      <c r="C3" s="199" t="s">
        <v>0</v>
      </c>
      <c r="D3" s="199" t="s">
        <v>1</v>
      </c>
      <c r="E3" s="199" t="s">
        <v>10</v>
      </c>
      <c r="F3" s="199" t="s">
        <v>83</v>
      </c>
      <c r="G3" s="199" t="s">
        <v>74</v>
      </c>
      <c r="H3" s="199" t="s">
        <v>75</v>
      </c>
    </row>
    <row r="4" spans="2:8">
      <c r="B4" s="190">
        <v>1</v>
      </c>
      <c r="C4" s="187" t="s">
        <v>36</v>
      </c>
      <c r="D4" s="187" t="s">
        <v>37</v>
      </c>
      <c r="E4" s="187" t="s">
        <v>14</v>
      </c>
      <c r="F4" s="187" t="s">
        <v>84</v>
      </c>
      <c r="G4" s="188">
        <v>120</v>
      </c>
      <c r="H4" s="190">
        <v>100</v>
      </c>
    </row>
    <row r="5" spans="2:8">
      <c r="B5" s="82"/>
      <c r="C5" s="82"/>
      <c r="D5" s="82"/>
      <c r="E5" s="82"/>
      <c r="F5" s="82"/>
      <c r="G5" s="82"/>
      <c r="H5" s="82"/>
    </row>
    <row r="6" spans="2:8" ht="20" customHeight="1">
      <c r="B6" s="463" t="s">
        <v>544</v>
      </c>
      <c r="C6" s="463"/>
      <c r="D6" s="463"/>
      <c r="E6" s="463"/>
      <c r="F6" s="463"/>
      <c r="G6" s="463"/>
      <c r="H6" s="463"/>
    </row>
    <row r="7" spans="2:8">
      <c r="B7" s="199" t="s">
        <v>76</v>
      </c>
      <c r="C7" s="199" t="s">
        <v>0</v>
      </c>
      <c r="D7" s="199" t="s">
        <v>1</v>
      </c>
      <c r="E7" s="199" t="s">
        <v>10</v>
      </c>
      <c r="F7" s="199" t="s">
        <v>83</v>
      </c>
      <c r="G7" s="199" t="s">
        <v>74</v>
      </c>
      <c r="H7" s="199" t="s">
        <v>75</v>
      </c>
    </row>
    <row r="8" spans="2:8">
      <c r="B8" s="190">
        <v>1</v>
      </c>
      <c r="C8" s="187" t="s">
        <v>87</v>
      </c>
      <c r="D8" s="187" t="s">
        <v>37</v>
      </c>
      <c r="E8" s="187" t="s">
        <v>14</v>
      </c>
      <c r="F8" s="187" t="s">
        <v>84</v>
      </c>
      <c r="G8" s="188">
        <v>60</v>
      </c>
      <c r="H8" s="190">
        <v>60</v>
      </c>
    </row>
    <row r="9" spans="2:8">
      <c r="B9" s="82"/>
      <c r="C9" s="82"/>
      <c r="D9" s="82"/>
      <c r="E9" s="82"/>
      <c r="F9" s="82"/>
      <c r="G9" s="82"/>
      <c r="H9" s="82"/>
    </row>
    <row r="10" spans="2:8" ht="20" customHeight="1">
      <c r="B10" s="463" t="s">
        <v>545</v>
      </c>
      <c r="C10" s="463"/>
      <c r="D10" s="463"/>
      <c r="E10" s="463"/>
      <c r="F10" s="463"/>
      <c r="G10" s="463"/>
      <c r="H10" s="463"/>
    </row>
    <row r="11" spans="2:8">
      <c r="B11" s="199" t="s">
        <v>76</v>
      </c>
      <c r="C11" s="199" t="s">
        <v>0</v>
      </c>
      <c r="D11" s="199" t="s">
        <v>1</v>
      </c>
      <c r="E11" s="199" t="s">
        <v>10</v>
      </c>
      <c r="F11" s="199" t="s">
        <v>83</v>
      </c>
      <c r="G11" s="199" t="s">
        <v>74</v>
      </c>
      <c r="H11" s="199" t="s">
        <v>75</v>
      </c>
    </row>
    <row r="12" spans="2:8">
      <c r="B12" s="190">
        <v>1</v>
      </c>
      <c r="C12" s="187" t="s">
        <v>26</v>
      </c>
      <c r="D12" s="187" t="s">
        <v>58</v>
      </c>
      <c r="E12" s="187" t="s">
        <v>20</v>
      </c>
      <c r="F12" s="187" t="s">
        <v>84</v>
      </c>
      <c r="G12" s="188">
        <v>120</v>
      </c>
      <c r="H12" s="190">
        <v>100</v>
      </c>
    </row>
    <row r="13" spans="2:8">
      <c r="B13" s="190">
        <v>2</v>
      </c>
      <c r="C13" s="187" t="s">
        <v>505</v>
      </c>
      <c r="D13" s="187" t="s">
        <v>503</v>
      </c>
      <c r="E13" s="187" t="s">
        <v>144</v>
      </c>
      <c r="F13" s="187" t="s">
        <v>138</v>
      </c>
      <c r="G13" s="188">
        <v>68</v>
      </c>
      <c r="H13" s="190">
        <v>68</v>
      </c>
    </row>
    <row r="14" spans="2:8">
      <c r="B14" s="82"/>
      <c r="C14" s="82"/>
      <c r="D14" s="82"/>
      <c r="E14" s="82"/>
      <c r="F14" s="82"/>
      <c r="G14" s="82"/>
      <c r="H14" s="82"/>
    </row>
    <row r="15" spans="2:8" ht="20" customHeight="1">
      <c r="B15" s="463" t="s">
        <v>546</v>
      </c>
      <c r="C15" s="463"/>
      <c r="D15" s="463"/>
      <c r="E15" s="463"/>
      <c r="F15" s="463"/>
      <c r="G15" s="463"/>
      <c r="H15" s="463"/>
    </row>
    <row r="16" spans="2:8">
      <c r="B16" s="199" t="s">
        <v>76</v>
      </c>
      <c r="C16" s="199" t="s">
        <v>0</v>
      </c>
      <c r="D16" s="199" t="s">
        <v>1</v>
      </c>
      <c r="E16" s="199" t="s">
        <v>10</v>
      </c>
      <c r="F16" s="199" t="s">
        <v>83</v>
      </c>
      <c r="G16" s="199" t="s">
        <v>74</v>
      </c>
      <c r="H16" s="199" t="s">
        <v>75</v>
      </c>
    </row>
    <row r="17" spans="2:8" ht="15.75" customHeight="1">
      <c r="B17" s="190">
        <v>1</v>
      </c>
      <c r="C17" s="187" t="s">
        <v>26</v>
      </c>
      <c r="D17" s="187" t="s">
        <v>478</v>
      </c>
      <c r="E17" s="187" t="s">
        <v>20</v>
      </c>
      <c r="F17" s="187" t="s">
        <v>84</v>
      </c>
      <c r="G17" s="188">
        <v>117</v>
      </c>
      <c r="H17" s="190">
        <v>100</v>
      </c>
    </row>
    <row r="18" spans="2:8">
      <c r="B18" s="190">
        <v>2</v>
      </c>
      <c r="C18" s="187" t="s">
        <v>513</v>
      </c>
      <c r="D18" s="187" t="s">
        <v>77</v>
      </c>
      <c r="E18" s="187" t="s">
        <v>311</v>
      </c>
      <c r="F18" s="187" t="s">
        <v>140</v>
      </c>
      <c r="G18" s="188">
        <v>88</v>
      </c>
      <c r="H18" s="190">
        <v>88</v>
      </c>
    </row>
    <row r="19" spans="2:8">
      <c r="B19" s="190">
        <v>3</v>
      </c>
      <c r="C19" s="187" t="s">
        <v>730</v>
      </c>
      <c r="D19" s="187" t="s">
        <v>550</v>
      </c>
      <c r="E19" s="187" t="s">
        <v>14</v>
      </c>
      <c r="F19" s="187" t="s">
        <v>84</v>
      </c>
      <c r="G19" s="188">
        <v>15</v>
      </c>
      <c r="H19" s="190">
        <v>15</v>
      </c>
    </row>
    <row r="20" spans="2:8">
      <c r="B20" s="82"/>
      <c r="C20" s="82"/>
      <c r="D20" s="82"/>
      <c r="E20" s="82"/>
      <c r="F20" s="82"/>
      <c r="G20" s="82"/>
      <c r="H20" s="82"/>
    </row>
    <row r="21" spans="2:8" ht="20" customHeight="1">
      <c r="B21" s="463" t="s">
        <v>547</v>
      </c>
      <c r="C21" s="463"/>
      <c r="D21" s="463"/>
      <c r="E21" s="463"/>
      <c r="F21" s="463"/>
      <c r="G21" s="463"/>
      <c r="H21" s="463"/>
    </row>
    <row r="22" spans="2:8">
      <c r="B22" s="199" t="s">
        <v>76</v>
      </c>
      <c r="C22" s="199" t="s">
        <v>0</v>
      </c>
      <c r="D22" s="199" t="s">
        <v>1</v>
      </c>
      <c r="E22" s="199" t="s">
        <v>10</v>
      </c>
      <c r="F22" s="199" t="s">
        <v>83</v>
      </c>
      <c r="G22" s="199" t="s">
        <v>74</v>
      </c>
      <c r="H22" s="199" t="s">
        <v>75</v>
      </c>
    </row>
    <row r="23" spans="2:8">
      <c r="B23" s="190">
        <v>1</v>
      </c>
      <c r="C23" s="187" t="s">
        <v>26</v>
      </c>
      <c r="D23" s="187" t="s">
        <v>114</v>
      </c>
      <c r="E23" s="187" t="s">
        <v>20</v>
      </c>
      <c r="F23" s="187" t="s">
        <v>84</v>
      </c>
      <c r="G23" s="188">
        <v>112</v>
      </c>
      <c r="H23" s="190">
        <v>97</v>
      </c>
    </row>
    <row r="24" spans="2:8">
      <c r="B24" s="190">
        <v>2</v>
      </c>
      <c r="C24" s="187" t="s">
        <v>231</v>
      </c>
      <c r="D24" s="187" t="s">
        <v>9</v>
      </c>
      <c r="E24" s="187" t="s">
        <v>23</v>
      </c>
      <c r="F24" s="187" t="s">
        <v>84</v>
      </c>
      <c r="G24" s="188">
        <v>99</v>
      </c>
      <c r="H24" s="190">
        <v>84</v>
      </c>
    </row>
    <row r="25" spans="2:8">
      <c r="B25" s="190">
        <v>3</v>
      </c>
      <c r="C25" s="187" t="s">
        <v>36</v>
      </c>
      <c r="D25" s="187" t="s">
        <v>255</v>
      </c>
      <c r="E25" s="187" t="s">
        <v>14</v>
      </c>
      <c r="F25" s="187" t="s">
        <v>84</v>
      </c>
      <c r="G25" s="188">
        <v>73</v>
      </c>
      <c r="H25" s="190">
        <v>73</v>
      </c>
    </row>
    <row r="26" spans="2:8">
      <c r="B26" s="190">
        <v>4</v>
      </c>
      <c r="C26" s="187" t="s">
        <v>87</v>
      </c>
      <c r="D26" s="187" t="s">
        <v>296</v>
      </c>
      <c r="E26" s="187" t="s">
        <v>14</v>
      </c>
      <c r="F26" s="187" t="s">
        <v>84</v>
      </c>
      <c r="G26" s="188">
        <v>71</v>
      </c>
      <c r="H26" s="190">
        <v>71</v>
      </c>
    </row>
    <row r="27" spans="2:8">
      <c r="B27" s="190">
        <v>5</v>
      </c>
      <c r="C27" s="187" t="s">
        <v>59</v>
      </c>
      <c r="D27" s="187" t="s">
        <v>112</v>
      </c>
      <c r="E27" s="187" t="s">
        <v>13</v>
      </c>
      <c r="F27" s="187" t="s">
        <v>84</v>
      </c>
      <c r="G27" s="188">
        <v>17</v>
      </c>
      <c r="H27" s="190">
        <v>17</v>
      </c>
    </row>
    <row r="28" spans="2:8">
      <c r="B28" s="190">
        <v>6</v>
      </c>
      <c r="C28" s="187" t="s">
        <v>670</v>
      </c>
      <c r="D28" s="187" t="s">
        <v>105</v>
      </c>
      <c r="E28" s="187" t="s">
        <v>23</v>
      </c>
      <c r="F28" s="187" t="s">
        <v>84</v>
      </c>
      <c r="G28" s="188">
        <v>13</v>
      </c>
      <c r="H28" s="190">
        <v>13</v>
      </c>
    </row>
    <row r="29" spans="2:8">
      <c r="B29" s="82"/>
      <c r="C29" s="82"/>
      <c r="D29" s="82"/>
      <c r="E29" s="82"/>
      <c r="F29" s="82"/>
      <c r="G29" s="82"/>
      <c r="H29" s="82"/>
    </row>
    <row r="30" spans="2:8" ht="20" customHeight="1">
      <c r="B30" s="463" t="s">
        <v>548</v>
      </c>
      <c r="C30" s="463"/>
      <c r="D30" s="463"/>
      <c r="E30" s="463"/>
      <c r="F30" s="463"/>
      <c r="G30" s="463"/>
      <c r="H30" s="463"/>
    </row>
    <row r="31" spans="2:8">
      <c r="B31" s="199" t="s">
        <v>76</v>
      </c>
      <c r="C31" s="199" t="s">
        <v>0</v>
      </c>
      <c r="D31" s="199" t="s">
        <v>1</v>
      </c>
      <c r="E31" s="199" t="s">
        <v>10</v>
      </c>
      <c r="F31" s="199" t="s">
        <v>83</v>
      </c>
      <c r="G31" s="199" t="s">
        <v>74</v>
      </c>
      <c r="H31" s="199" t="s">
        <v>75</v>
      </c>
    </row>
    <row r="32" spans="2:8">
      <c r="B32" s="190">
        <v>1</v>
      </c>
      <c r="C32" s="187" t="s">
        <v>338</v>
      </c>
      <c r="D32" s="187" t="s">
        <v>37</v>
      </c>
      <c r="E32" s="187" t="s">
        <v>14</v>
      </c>
      <c r="F32" s="187" t="s">
        <v>84</v>
      </c>
      <c r="G32" s="188">
        <v>117</v>
      </c>
      <c r="H32" s="190">
        <v>100</v>
      </c>
    </row>
    <row r="33" spans="2:8">
      <c r="B33" s="190">
        <v>2</v>
      </c>
      <c r="C33" s="187" t="s">
        <v>253</v>
      </c>
      <c r="D33" s="187" t="s">
        <v>58</v>
      </c>
      <c r="E33" s="187" t="s">
        <v>14</v>
      </c>
      <c r="F33" s="187" t="s">
        <v>84</v>
      </c>
      <c r="G33" s="188">
        <v>97</v>
      </c>
      <c r="H33" s="190">
        <v>84</v>
      </c>
    </row>
    <row r="34" spans="2:8">
      <c r="B34" s="190">
        <v>3</v>
      </c>
      <c r="C34" s="187" t="s">
        <v>664</v>
      </c>
      <c r="D34" s="187" t="s">
        <v>577</v>
      </c>
      <c r="E34" s="187" t="s">
        <v>14</v>
      </c>
      <c r="F34" s="187" t="s">
        <v>84</v>
      </c>
      <c r="G34" s="188">
        <v>71</v>
      </c>
      <c r="H34" s="190">
        <v>71</v>
      </c>
    </row>
    <row r="35" spans="2:8">
      <c r="B35" s="190">
        <v>4</v>
      </c>
      <c r="C35" s="187" t="s">
        <v>489</v>
      </c>
      <c r="D35" s="187" t="s">
        <v>490</v>
      </c>
      <c r="E35" s="187" t="s">
        <v>144</v>
      </c>
      <c r="F35" s="187" t="s">
        <v>138</v>
      </c>
      <c r="G35" s="188">
        <v>66</v>
      </c>
      <c r="H35" s="190">
        <v>66</v>
      </c>
    </row>
  </sheetData>
  <mergeCells count="6">
    <mergeCell ref="B30:H30"/>
    <mergeCell ref="B2:H2"/>
    <mergeCell ref="B6:H6"/>
    <mergeCell ref="B10:H10"/>
    <mergeCell ref="B15:H15"/>
    <mergeCell ref="B21:H2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Lorraine 2015</vt:lpstr>
      <vt:lpstr>Grand Est 2015</vt:lpstr>
      <vt:lpstr>Lorraine 2015 (&lt;=18 ans)</vt:lpstr>
      <vt:lpstr>Grand Est 2015 (&lt;=18 ans)</vt:lpstr>
      <vt:lpstr>à compléter</vt:lpstr>
      <vt:lpstr>Matrice classement</vt:lpstr>
      <vt:lpstr>Liste Pilotes</vt:lpstr>
      <vt:lpstr>Lorraine simpl 2015</vt:lpstr>
      <vt:lpstr>Grand-Est simpl 2015</vt:lpstr>
      <vt:lpstr>Lorraine simpl (&lt;=18 ans)</vt:lpstr>
      <vt:lpstr>Grand-Est simpl (&lt;=18 ans)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Catherine GREMILLET</cp:lastModifiedBy>
  <cp:lastPrinted>2013-03-27T10:48:16Z</cp:lastPrinted>
  <dcterms:created xsi:type="dcterms:W3CDTF">2011-04-03T08:53:38Z</dcterms:created>
  <dcterms:modified xsi:type="dcterms:W3CDTF">2015-06-15T20:32:52Z</dcterms:modified>
</cp:coreProperties>
</file>